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fmpra-my.sharepoint.com/personal/amber_fitzgerald_fastmarkets_com/Documents/Desktop/Changes/Random Lengths/2025/2025 open consultation/xls and dbf files/Live versions/updated files for July 2025/"/>
    </mc:Choice>
  </mc:AlternateContent>
  <xr:revisionPtr revIDLastSave="7" documentId="109_{5AD1BB65-75CE-4BAA-82A2-77DE551C816A}" xr6:coauthVersionLast="47" xr6:coauthVersionMax="47" xr10:uidLastSave="{11E138AB-1789-4FBE-A226-C9A9B2A63C44}"/>
  <bookViews>
    <workbookView xWindow="28680" yWindow="-120" windowWidth="29040" windowHeight="15720" tabRatio="581" xr2:uid="{00000000-000D-0000-FFFF-FFFF00000000}"/>
  </bookViews>
  <sheets>
    <sheet name="International-Latest prices" sheetId="8" r:id="rId1"/>
    <sheet name="International-Specific date" sheetId="7" r:id="rId2"/>
  </sheets>
  <definedNames>
    <definedName name="__Rpt" localSheetId="0">'International-Latest prices'!$A$101</definedName>
    <definedName name="__Rpt">'International-Specific date'!$A$101</definedName>
    <definedName name="_LATESTvarPubDate" localSheetId="0">'International-Latest prices'!$B$22</definedName>
    <definedName name="_prtRpt" localSheetId="0">'International-Latest prices'!$A$101:$S$163</definedName>
    <definedName name="_prtRpt">'International-Specific date'!$A$101:$S$163</definedName>
    <definedName name="_SPECIFICvarPubDate">'International-Specific date'!$B$22</definedName>
    <definedName name="EAAC" localSheetId="0">'International-Latest prices'!$P$109</definedName>
    <definedName name="EAAC" localSheetId="1">'International-Specific date'!$P$109</definedName>
    <definedName name="EAAE" localSheetId="0">'International-Latest prices'!$P$110</definedName>
    <definedName name="EAAE" localSheetId="1">'International-Specific date'!$P$110</definedName>
    <definedName name="EAAH" localSheetId="0">'International-Latest prices'!$Q$109</definedName>
    <definedName name="EAAH" localSheetId="1">'International-Specific date'!$Q$109</definedName>
    <definedName name="EAAJ" localSheetId="0">'International-Latest prices'!$Q$110</definedName>
    <definedName name="EAAJ" localSheetId="1">'International-Specific date'!$Q$110</definedName>
    <definedName name="EAAL" localSheetId="0">'International-Latest prices'!$P$113</definedName>
    <definedName name="EAAL" localSheetId="1">'International-Specific date'!$P$113</definedName>
    <definedName name="EAAM" localSheetId="0">'International-Latest prices'!$P$114</definedName>
    <definedName name="EAAM" localSheetId="1">'International-Specific date'!$P$114</definedName>
    <definedName name="EAAO" localSheetId="0">'International-Latest prices'!$Q$113</definedName>
    <definedName name="EAAO" localSheetId="1">'International-Specific date'!$Q$113</definedName>
    <definedName name="EAAP" localSheetId="0">'International-Latest prices'!$Q$114</definedName>
    <definedName name="EAAP" localSheetId="1">'International-Specific date'!$Q$114</definedName>
    <definedName name="EABC" localSheetId="0">'International-Latest prices'!$P$123</definedName>
    <definedName name="EABC" localSheetId="1">'International-Specific date'!$P$123</definedName>
    <definedName name="EABG" localSheetId="0">'International-Latest prices'!$Q$123</definedName>
    <definedName name="EABG" localSheetId="1">'International-Specific date'!$Q$123</definedName>
    <definedName name="EABI" localSheetId="0">'International-Latest prices'!$B$128</definedName>
    <definedName name="EABI" localSheetId="1">'International-Specific date'!$B$128</definedName>
    <definedName name="EABJ" localSheetId="0">'International-Latest prices'!$B$129</definedName>
    <definedName name="EABJ" localSheetId="1">'International-Specific date'!$B$129</definedName>
    <definedName name="EABK" localSheetId="0">'International-Latest prices'!$B$130</definedName>
    <definedName name="EABK" localSheetId="1">'International-Specific date'!$B$130</definedName>
    <definedName name="EABL" localSheetId="0">'International-Latest prices'!$C$133</definedName>
    <definedName name="EABL" localSheetId="1">'International-Specific date'!$C$133</definedName>
    <definedName name="EABM" localSheetId="0">'International-Latest prices'!$E$133</definedName>
    <definedName name="EABM" localSheetId="1">'International-Specific date'!$E$133</definedName>
    <definedName name="EABN" localSheetId="0">'International-Latest prices'!$E$128</definedName>
    <definedName name="EABN" localSheetId="1">'International-Specific date'!$E$128</definedName>
    <definedName name="EABO" localSheetId="0">'International-Latest prices'!$E$129</definedName>
    <definedName name="EABO" localSheetId="1">'International-Specific date'!$E$129</definedName>
    <definedName name="EABP" localSheetId="0">'International-Latest prices'!$E$130</definedName>
    <definedName name="EABP" localSheetId="1">'International-Specific date'!$E$130</definedName>
    <definedName name="EABR" localSheetId="0">'International-Latest prices'!$B$132</definedName>
    <definedName name="EABR" localSheetId="1">'International-Specific date'!$B$132</definedName>
    <definedName name="EABS" localSheetId="0">'International-Latest prices'!$E$132</definedName>
    <definedName name="EABS" localSheetId="1">'International-Specific date'!$E$132</definedName>
    <definedName name="EABT" localSheetId="0">'International-Latest prices'!$P$125</definedName>
    <definedName name="EABT" localSheetId="1">'International-Specific date'!$P$125</definedName>
    <definedName name="EABU" localSheetId="0">'International-Latest prices'!$Q$125</definedName>
    <definedName name="EABU" localSheetId="1">'International-Specific date'!$Q$125</definedName>
    <definedName name="EABV" localSheetId="0">'International-Latest prices'!$I$129</definedName>
    <definedName name="EABV" localSheetId="1">'International-Specific date'!$I$129</definedName>
    <definedName name="EABX" localSheetId="0">'International-Latest prices'!$I$131</definedName>
    <definedName name="EABX" localSheetId="1">'International-Specific date'!$I$131</definedName>
    <definedName name="EABY" localSheetId="0">'International-Latest prices'!$L$131</definedName>
    <definedName name="EABY" localSheetId="1">'International-Specific date'!$L$131</definedName>
    <definedName name="EABZ" localSheetId="0">'International-Latest prices'!$I$107</definedName>
    <definedName name="EABZ" localSheetId="1">'International-Specific date'!$I$107</definedName>
    <definedName name="EACA" localSheetId="0">'International-Latest prices'!$I$108</definedName>
    <definedName name="EACA" localSheetId="1">'International-Specific date'!$I$108</definedName>
    <definedName name="EACB" localSheetId="0">'International-Latest prices'!$I$109</definedName>
    <definedName name="EACB" localSheetId="1">'International-Specific date'!$I$109</definedName>
    <definedName name="EACC" localSheetId="0">'International-Latest prices'!$I$110</definedName>
    <definedName name="EACC" localSheetId="1">'International-Specific date'!$I$110</definedName>
    <definedName name="EACD" localSheetId="0">'International-Latest prices'!$I$111</definedName>
    <definedName name="EACD" localSheetId="1">'International-Specific date'!$I$111</definedName>
    <definedName name="EACE" localSheetId="0">'International-Latest prices'!$J$107</definedName>
    <definedName name="EACE" localSheetId="1">'International-Specific date'!$J$107</definedName>
    <definedName name="EACF" localSheetId="0">'International-Latest prices'!$J$108</definedName>
    <definedName name="EACF" localSheetId="1">'International-Specific date'!$J$108</definedName>
    <definedName name="EACG" localSheetId="0">'International-Latest prices'!$J$109</definedName>
    <definedName name="EACG" localSheetId="1">'International-Specific date'!$J$109</definedName>
    <definedName name="EACH" localSheetId="0">'International-Latest prices'!$J$110</definedName>
    <definedName name="EACH" localSheetId="1">'International-Specific date'!$J$110</definedName>
    <definedName name="EACI" localSheetId="0">'International-Latest prices'!$J$111</definedName>
    <definedName name="EACI" localSheetId="1">'International-Specific date'!$J$111</definedName>
    <definedName name="EACJ" localSheetId="0">'International-Latest prices'!$I$116</definedName>
    <definedName name="EACJ" localSheetId="1">'International-Specific date'!$I$116</definedName>
    <definedName name="EACK" localSheetId="0">'International-Latest prices'!$I$117</definedName>
    <definedName name="EACK" localSheetId="1">'International-Specific date'!$I$117</definedName>
    <definedName name="EACL" localSheetId="0">'International-Latest prices'!$I$118</definedName>
    <definedName name="EACL" localSheetId="1">'International-Specific date'!$I$118</definedName>
    <definedName name="EACM" localSheetId="0">'International-Latest prices'!$I$119</definedName>
    <definedName name="EACM" localSheetId="1">'International-Specific date'!$I$119</definedName>
    <definedName name="EACN" localSheetId="0">'International-Latest prices'!$J$116</definedName>
    <definedName name="EACN" localSheetId="1">'International-Specific date'!$J$116</definedName>
    <definedName name="EACO" localSheetId="0">'International-Latest prices'!$J$117</definedName>
    <definedName name="EACO" localSheetId="1">'International-Specific date'!$J$117</definedName>
    <definedName name="EACP" localSheetId="0">'International-Latest prices'!$J$118</definedName>
    <definedName name="EACP" localSheetId="1">'International-Specific date'!$J$118</definedName>
    <definedName name="EACQ" localSheetId="0">'International-Latest prices'!$J$119</definedName>
    <definedName name="EACQ" localSheetId="1">'International-Specific date'!$J$119</definedName>
    <definedName name="EACR" localSheetId="0">'International-Latest prices'!$I$112</definedName>
    <definedName name="EACR" localSheetId="1">'International-Specific date'!$I$112</definedName>
    <definedName name="EACS" localSheetId="0">'International-Latest prices'!$I$113</definedName>
    <definedName name="EACS" localSheetId="1">'International-Specific date'!$I$113</definedName>
    <definedName name="EACT" localSheetId="0">'International-Latest prices'!$I$114</definedName>
    <definedName name="EACT" localSheetId="1">'International-Specific date'!$I$114</definedName>
    <definedName name="EACU" localSheetId="0">'International-Latest prices'!$I$115</definedName>
    <definedName name="EACU" localSheetId="1">'International-Specific date'!$I$115</definedName>
    <definedName name="EACV" localSheetId="0">'International-Latest prices'!$J$112</definedName>
    <definedName name="EACV" localSheetId="1">'International-Specific date'!$J$112</definedName>
    <definedName name="EACW" localSheetId="0">'International-Latest prices'!$J$113</definedName>
    <definedName name="EACW" localSheetId="1">'International-Specific date'!$J$113</definedName>
    <definedName name="EACX" localSheetId="0">'International-Latest prices'!$J$114</definedName>
    <definedName name="EACX" localSheetId="1">'International-Specific date'!$J$114</definedName>
    <definedName name="EACY" localSheetId="0">'International-Latest prices'!$J$115</definedName>
    <definedName name="EACY" localSheetId="1">'International-Specific date'!$J$115</definedName>
    <definedName name="EADH" localSheetId="0">'International-Latest prices'!$B$120</definedName>
    <definedName name="EADH" localSheetId="1">'International-Specific date'!$B$120</definedName>
    <definedName name="EADK" localSheetId="0">'International-Latest prices'!$C$120</definedName>
    <definedName name="EADK" localSheetId="1">'International-Specific date'!$C$120</definedName>
    <definedName name="EAEP" localSheetId="0">'International-Latest prices'!$B$142</definedName>
    <definedName name="EAEP" localSheetId="1">'International-Specific date'!$B$142</definedName>
    <definedName name="EAEQ" localSheetId="0">'International-Latest prices'!$B$143</definedName>
    <definedName name="EAEQ" localSheetId="1">'International-Specific date'!$B$143</definedName>
    <definedName name="EAER" localSheetId="0">'International-Latest prices'!$B$144</definedName>
    <definedName name="EAER" localSheetId="1">'International-Specific date'!$B$144</definedName>
    <definedName name="EAES" localSheetId="0">'International-Latest prices'!$C$142</definedName>
    <definedName name="EAES" localSheetId="1">'International-Specific date'!$C$142</definedName>
    <definedName name="EAET" localSheetId="0">'International-Latest prices'!$C$143</definedName>
    <definedName name="EAET" localSheetId="1">'International-Specific date'!$C$143</definedName>
    <definedName name="EAEU" localSheetId="0">'International-Latest prices'!$C$144</definedName>
    <definedName name="EAEU" localSheetId="1">'International-Specific date'!$C$144</definedName>
    <definedName name="EAEZ" localSheetId="0">'International-Latest prices'!$P$144</definedName>
    <definedName name="EAEZ" localSheetId="1">'International-Specific date'!$P$144</definedName>
    <definedName name="EAFA" localSheetId="0">'International-Latest prices'!$P$145</definedName>
    <definedName name="EAFA" localSheetId="1">'International-Specific date'!$P$145</definedName>
    <definedName name="EAFB" localSheetId="0">'International-Latest prices'!$P$146</definedName>
    <definedName name="EAFB" localSheetId="1">'International-Specific date'!$P$146</definedName>
    <definedName name="EAFG" localSheetId="0">'International-Latest prices'!$Q$144</definedName>
    <definedName name="EAFG" localSheetId="1">'International-Specific date'!$Q$144</definedName>
    <definedName name="EAFH" localSheetId="0">'International-Latest prices'!$Q$145</definedName>
    <definedName name="EAFH" localSheetId="1">'International-Specific date'!$Q$145</definedName>
    <definedName name="EAFI" localSheetId="0">'International-Latest prices'!$Q$146</definedName>
    <definedName name="EAFI" localSheetId="1">'International-Specific date'!$Q$146</definedName>
    <definedName name="EAFJ" localSheetId="0">'International-Latest prices'!$P$149</definedName>
    <definedName name="EAFJ" localSheetId="1">'International-Specific date'!$P$149</definedName>
    <definedName name="EAFK" localSheetId="0">'International-Latest prices'!$P$150</definedName>
    <definedName name="EAFK" localSheetId="1">'International-Specific date'!$P$150</definedName>
    <definedName name="EAFM" localSheetId="0">'International-Latest prices'!$P$151</definedName>
    <definedName name="EAFM" localSheetId="1">'International-Specific date'!$P$151</definedName>
    <definedName name="EAFN" localSheetId="0">'International-Latest prices'!$Q$149</definedName>
    <definedName name="EAFN" localSheetId="1">'International-Specific date'!$Q$149</definedName>
    <definedName name="EAFO" localSheetId="0">'International-Latest prices'!$Q$150</definedName>
    <definedName name="EAFO" localSheetId="1">'International-Specific date'!$Q$150</definedName>
    <definedName name="EAFQ" localSheetId="0">'International-Latest prices'!$Q$151</definedName>
    <definedName name="EAFQ" localSheetId="1">'International-Specific date'!$Q$151</definedName>
    <definedName name="EAFT" localSheetId="0">'International-Latest prices'!$B$152</definedName>
    <definedName name="EAFT" localSheetId="1">'International-Specific date'!$B$152</definedName>
    <definedName name="EAFU" localSheetId="0">'International-Latest prices'!$B$153</definedName>
    <definedName name="EAFU" localSheetId="1">'International-Specific date'!$B$153</definedName>
    <definedName name="EAFV" localSheetId="0">'International-Latest prices'!$B$156</definedName>
    <definedName name="EAFV" localSheetId="1">'International-Specific date'!$B$156</definedName>
    <definedName name="EAFY" localSheetId="0">'International-Latest prices'!$C$152</definedName>
    <definedName name="EAFY" localSheetId="1">'International-Specific date'!$C$152</definedName>
    <definedName name="EAFZ" localSheetId="0">'International-Latest prices'!$C$153</definedName>
    <definedName name="EAFZ" localSheetId="1">'International-Specific date'!$C$153</definedName>
    <definedName name="EAGA" localSheetId="0">'International-Latest prices'!$C$156</definedName>
    <definedName name="EAGA" localSheetId="1">'International-Specific date'!$C$156</definedName>
    <definedName name="EAGX" localSheetId="0">'International-Latest prices'!$P$142</definedName>
    <definedName name="EAGX" localSheetId="1">'International-Specific date'!$P$142</definedName>
    <definedName name="EAGY" localSheetId="0">'International-Latest prices'!$Q$142</definedName>
    <definedName name="EAGY" localSheetId="1">'International-Specific date'!$Q$142</definedName>
    <definedName name="EAGZ" localSheetId="0">'International-Latest prices'!$P$143</definedName>
    <definedName name="EAGZ" localSheetId="1">'International-Specific date'!$P$143</definedName>
    <definedName name="EAHA" localSheetId="0">'International-Latest prices'!$Q$143</definedName>
    <definedName name="EAHA" localSheetId="1">'International-Specific date'!$Q$143</definedName>
    <definedName name="EAHF" localSheetId="0">'International-Latest prices'!$L$129</definedName>
    <definedName name="EAHF" localSheetId="1">'International-Specific date'!$L$129</definedName>
    <definedName name="EAHK" localSheetId="0">'International-Latest prices'!$B$148</definedName>
    <definedName name="EAHK" localSheetId="1">'International-Specific date'!$B$148</definedName>
    <definedName name="EAHL" localSheetId="0">'International-Latest prices'!$C$148</definedName>
    <definedName name="EAHL" localSheetId="1">'International-Specific date'!$C$148</definedName>
    <definedName name="EAHM" localSheetId="0">'International-Latest prices'!$P$156</definedName>
    <definedName name="EAHM" localSheetId="1">'International-Specific date'!$P$156</definedName>
    <definedName name="EAHN" localSheetId="0">'International-Latest prices'!$P$157</definedName>
    <definedName name="EAHN" localSheetId="1">'International-Specific date'!$P$157</definedName>
    <definedName name="EAHO" localSheetId="0">'International-Latest prices'!$P$158</definedName>
    <definedName name="EAHO" localSheetId="1">'International-Specific date'!$P$158</definedName>
    <definedName name="EAHW" localSheetId="0">'International-Latest prices'!$P$159</definedName>
    <definedName name="EAHW" localSheetId="1">'International-Specific date'!$P$159</definedName>
    <definedName name="EAHX" localSheetId="0">'International-Latest prices'!$P$160</definedName>
    <definedName name="EAHX" localSheetId="1">'International-Specific date'!$P$160</definedName>
    <definedName name="EAHY" localSheetId="0">'International-Latest prices'!$P$163</definedName>
    <definedName name="EAHY" localSheetId="1">'International-Specific date'!$P$163</definedName>
    <definedName name="EAHZ" localSheetId="0">'International-Latest prices'!$P$108</definedName>
    <definedName name="EAHZ" localSheetId="1">'International-Specific date'!$P$108</definedName>
    <definedName name="EAIA" localSheetId="0">'International-Latest prices'!$Q$108</definedName>
    <definedName name="EAIA" localSheetId="1">'International-Specific date'!$Q$108</definedName>
    <definedName name="EAIB" localSheetId="0">'International-Latest prices'!$B$107</definedName>
    <definedName name="EAIB" localSheetId="1">'International-Specific date'!$B$107</definedName>
    <definedName name="EAIC" localSheetId="0">'International-Latest prices'!$B$108</definedName>
    <definedName name="EAIC" localSheetId="1">'International-Specific date'!$B$108</definedName>
    <definedName name="EAID" localSheetId="0">'International-Latest prices'!$B$109</definedName>
    <definedName name="EAID" localSheetId="1">'International-Specific date'!$B$109</definedName>
    <definedName name="EAIE" localSheetId="0">'International-Latest prices'!$B$110</definedName>
    <definedName name="EAIE" localSheetId="1">'International-Specific date'!$B$110</definedName>
    <definedName name="EAIF" localSheetId="0">'International-Latest prices'!$B$111</definedName>
    <definedName name="EAIF" localSheetId="1">'International-Specific date'!$B$111</definedName>
    <definedName name="EAIG" localSheetId="0">'International-Latest prices'!$C$107</definedName>
    <definedName name="EAIG" localSheetId="1">'International-Specific date'!$C$107</definedName>
    <definedName name="EAIH" localSheetId="0">'International-Latest prices'!$C$108</definedName>
    <definedName name="EAIH" localSheetId="1">'International-Specific date'!$C$108</definedName>
    <definedName name="EAII" localSheetId="0">'International-Latest prices'!$C$109</definedName>
    <definedName name="EAII" localSheetId="1">'International-Specific date'!$C$109</definedName>
    <definedName name="EAIJ" localSheetId="0">'International-Latest prices'!$C$110</definedName>
    <definedName name="EAIJ" localSheetId="1">'International-Specific date'!$C$110</definedName>
    <definedName name="EAIK" localSheetId="0">'International-Latest prices'!$C$111</definedName>
    <definedName name="EAIK" localSheetId="1">'International-Specific date'!$C$111</definedName>
    <definedName name="EAIL" localSheetId="0">'International-Latest prices'!$B$112</definedName>
    <definedName name="EAIL" localSheetId="1">'International-Specific date'!$B$112</definedName>
    <definedName name="EAIM" localSheetId="0">'International-Latest prices'!$B$113</definedName>
    <definedName name="EAIM" localSheetId="1">'International-Specific date'!$B$113</definedName>
    <definedName name="EAIN" localSheetId="0">'International-Latest prices'!$B$114</definedName>
    <definedName name="EAIN" localSheetId="1">'International-Specific date'!$B$114</definedName>
    <definedName name="EAIO" localSheetId="0">'International-Latest prices'!$B$115</definedName>
    <definedName name="EAIO" localSheetId="1">'International-Specific date'!$B$115</definedName>
    <definedName name="EAIP" localSheetId="0">'International-Latest prices'!$B$116</definedName>
    <definedName name="EAIP" localSheetId="1">'International-Specific date'!$B$116</definedName>
    <definedName name="EAIQ" localSheetId="0">'International-Latest prices'!$C$112</definedName>
    <definedName name="EAIQ" localSheetId="1">'International-Specific date'!$C$112</definedName>
    <definedName name="EAIR" localSheetId="0">'International-Latest prices'!$C$113</definedName>
    <definedName name="EAIR" localSheetId="1">'International-Specific date'!$C$113</definedName>
    <definedName name="EAIS" localSheetId="0">'International-Latest prices'!$C$114</definedName>
    <definedName name="EAIS" localSheetId="1">'International-Specific date'!$C$114</definedName>
    <definedName name="EAIT" localSheetId="0">'International-Latest prices'!$C$115</definedName>
    <definedName name="EAIT" localSheetId="1">'International-Specific date'!$C$115</definedName>
    <definedName name="EAIU" localSheetId="0">'International-Latest prices'!$C$116</definedName>
    <definedName name="EAIU" localSheetId="1">'International-Specific date'!$C$116</definedName>
    <definedName name="EAIV" localSheetId="0">'International-Latest prices'!$P$112</definedName>
    <definedName name="EAIV" localSheetId="1">'International-Specific date'!$P$112</definedName>
    <definedName name="EAIW" localSheetId="0">'International-Latest prices'!$Q$112</definedName>
    <definedName name="EAIW" localSheetId="1">'International-Specific date'!$Q$112</definedName>
    <definedName name="EAIY" localSheetId="0">'International-Latest prices'!$R$109</definedName>
    <definedName name="EAIY" localSheetId="1">'International-Specific date'!$R$109</definedName>
    <definedName name="EAJA" localSheetId="0">'International-Latest prices'!$R$110</definedName>
    <definedName name="EAJA" localSheetId="1">'International-Specific date'!$R$110</definedName>
    <definedName name="EAJC" localSheetId="0">'International-Latest prices'!$S$109</definedName>
    <definedName name="EAJC" localSheetId="1">'International-Specific date'!$S$109</definedName>
    <definedName name="EAJE" localSheetId="0">'International-Latest prices'!$S$110</definedName>
    <definedName name="EAJE" localSheetId="1">'International-Specific date'!$S$110</definedName>
    <definedName name="EAJF" localSheetId="0">'International-Latest prices'!$R$113</definedName>
    <definedName name="EAJF" localSheetId="1">'International-Specific date'!$R$113</definedName>
    <definedName name="EAJG" localSheetId="0">'International-Latest prices'!$R$114</definedName>
    <definedName name="EAJG" localSheetId="1">'International-Specific date'!$R$114</definedName>
    <definedName name="EAJH" localSheetId="0">'International-Latest prices'!$S$113</definedName>
    <definedName name="EAJH" localSheetId="1">'International-Specific date'!$S$113</definedName>
    <definedName name="EAJI" localSheetId="0">'International-Latest prices'!$S$114</definedName>
    <definedName name="EAJI" localSheetId="1">'International-Specific date'!$S$114</definedName>
    <definedName name="EAJL" localSheetId="0">'International-Latest prices'!$R$123</definedName>
    <definedName name="EAJL" localSheetId="1">'International-Specific date'!$R$123</definedName>
    <definedName name="EAJP" localSheetId="0">'International-Latest prices'!$S$123</definedName>
    <definedName name="EAJP" localSheetId="1">'International-Specific date'!$S$123</definedName>
    <definedName name="EAJR" localSheetId="0">'International-Latest prices'!$C$128</definedName>
    <definedName name="EAJR" localSheetId="1">'International-Specific date'!$C$128</definedName>
    <definedName name="EAJS" localSheetId="0">'International-Latest prices'!$C$129</definedName>
    <definedName name="EAJS" localSheetId="1">'International-Specific date'!$C$129</definedName>
    <definedName name="EAJT" localSheetId="0">'International-Latest prices'!$C$130</definedName>
    <definedName name="EAJT" localSheetId="1">'International-Specific date'!$C$130</definedName>
    <definedName name="EAJW" localSheetId="0">'International-Latest prices'!$F$128</definedName>
    <definedName name="EAJW" localSheetId="1">'International-Specific date'!$F$128</definedName>
    <definedName name="EAJX" localSheetId="0">'International-Latest prices'!$F$129</definedName>
    <definedName name="EAJX" localSheetId="1">'International-Specific date'!$F$129</definedName>
    <definedName name="EAJY" localSheetId="0">'International-Latest prices'!$F$130</definedName>
    <definedName name="EAJY" localSheetId="1">'International-Specific date'!$F$130</definedName>
    <definedName name="EAKA" localSheetId="0">'International-Latest prices'!$C$132</definedName>
    <definedName name="EAKA" localSheetId="1">'International-Specific date'!$C$132</definedName>
    <definedName name="EAKB" localSheetId="0">'International-Latest prices'!$F$132</definedName>
    <definedName name="EAKB" localSheetId="1">'International-Specific date'!$F$132</definedName>
    <definedName name="EAKC" localSheetId="0">'International-Latest prices'!$R$125</definedName>
    <definedName name="EAKC" localSheetId="1">'International-Specific date'!$R$125</definedName>
    <definedName name="EAKD" localSheetId="0">'International-Latest prices'!$S$125</definedName>
    <definedName name="EAKD" localSheetId="1">'International-Specific date'!$S$125</definedName>
    <definedName name="EAKE" localSheetId="0">'International-Latest prices'!$J$129</definedName>
    <definedName name="EAKE" localSheetId="1">'International-Specific date'!$J$129</definedName>
    <definedName name="EAKF" localSheetId="0">'International-Latest prices'!$J$131</definedName>
    <definedName name="EAKF" localSheetId="1">'International-Specific date'!$J$131</definedName>
    <definedName name="EAKG" localSheetId="0">'International-Latest prices'!$M$131</definedName>
    <definedName name="EAKG" localSheetId="1">'International-Specific date'!$M$131</definedName>
    <definedName name="EAKH" localSheetId="0">'International-Latest prices'!$K$107</definedName>
    <definedName name="EAKH" localSheetId="1">'International-Specific date'!$K$107</definedName>
    <definedName name="EAKI" localSheetId="0">'International-Latest prices'!$K$108</definedName>
    <definedName name="EAKI" localSheetId="1">'International-Specific date'!$K$108</definedName>
    <definedName name="EAKJ" localSheetId="0">'International-Latest prices'!$K$109</definedName>
    <definedName name="EAKJ" localSheetId="1">'International-Specific date'!$K$109</definedName>
    <definedName name="EAKK" localSheetId="0">'International-Latest prices'!$K$110</definedName>
    <definedName name="EAKK" localSheetId="1">'International-Specific date'!$K$110</definedName>
    <definedName name="EAKL" localSheetId="0">'International-Latest prices'!$K$111</definedName>
    <definedName name="EAKL" localSheetId="1">'International-Specific date'!$K$111</definedName>
    <definedName name="EAKM" localSheetId="0">'International-Latest prices'!$L$107</definedName>
    <definedName name="EAKM" localSheetId="1">'International-Specific date'!$L$107</definedName>
    <definedName name="EAKN" localSheetId="0">'International-Latest prices'!$L$108</definedName>
    <definedName name="EAKN" localSheetId="1">'International-Specific date'!$L$108</definedName>
    <definedName name="EAKO" localSheetId="0">'International-Latest prices'!$L$109</definedName>
    <definedName name="EAKO" localSheetId="1">'International-Specific date'!$L$109</definedName>
    <definedName name="EAKP" localSheetId="0">'International-Latest prices'!$L$110</definedName>
    <definedName name="EAKP" localSheetId="1">'International-Specific date'!$L$110</definedName>
    <definedName name="EAKQ" localSheetId="0">'International-Latest prices'!$L$111</definedName>
    <definedName name="EAKQ" localSheetId="1">'International-Specific date'!$L$111</definedName>
    <definedName name="EAKR" localSheetId="0">'International-Latest prices'!$K$116</definedName>
    <definedName name="EAKR" localSheetId="1">'International-Specific date'!$K$116</definedName>
    <definedName name="EAKS" localSheetId="0">'International-Latest prices'!$K$117</definedName>
    <definedName name="EAKS" localSheetId="1">'International-Specific date'!$K$117</definedName>
    <definedName name="EAKT" localSheetId="0">'International-Latest prices'!$K$118</definedName>
    <definedName name="EAKT" localSheetId="1">'International-Specific date'!$K$118</definedName>
    <definedName name="EAKU" localSheetId="0">'International-Latest prices'!$K$119</definedName>
    <definedName name="EAKU" localSheetId="1">'International-Specific date'!$K$119</definedName>
    <definedName name="EAKV" localSheetId="0">'International-Latest prices'!$L$116</definedName>
    <definedName name="EAKV" localSheetId="1">'International-Specific date'!$L$116</definedName>
    <definedName name="EAKW" localSheetId="0">'International-Latest prices'!$L$117</definedName>
    <definedName name="EAKW" localSheetId="1">'International-Specific date'!$L$117</definedName>
    <definedName name="EAKX" localSheetId="0">'International-Latest prices'!$L$118</definedName>
    <definedName name="EAKX" localSheetId="1">'International-Specific date'!$L$118</definedName>
    <definedName name="EAKY" localSheetId="0">'International-Latest prices'!$L$119</definedName>
    <definedName name="EAKY" localSheetId="1">'International-Specific date'!$L$119</definedName>
    <definedName name="EAKZ" localSheetId="0">'International-Latest prices'!$K$112</definedName>
    <definedName name="EAKZ" localSheetId="1">'International-Specific date'!$K$112</definedName>
    <definedName name="EALA" localSheetId="0">'International-Latest prices'!$K$113</definedName>
    <definedName name="EALA" localSheetId="1">'International-Specific date'!$K$113</definedName>
    <definedName name="EALB" localSheetId="0">'International-Latest prices'!$K$114</definedName>
    <definedName name="EALB" localSheetId="1">'International-Specific date'!$K$114</definedName>
    <definedName name="EALC" localSheetId="0">'International-Latest prices'!$K$115</definedName>
    <definedName name="EALC" localSheetId="1">'International-Specific date'!$K$115</definedName>
    <definedName name="EALD" localSheetId="0">'International-Latest prices'!$L$112</definedName>
    <definedName name="EALD" localSheetId="1">'International-Specific date'!$L$112</definedName>
    <definedName name="EALE" localSheetId="0">'International-Latest prices'!$L$113</definedName>
    <definedName name="EALE" localSheetId="1">'International-Specific date'!$L$113</definedName>
    <definedName name="EALF" localSheetId="0">'International-Latest prices'!$L$114</definedName>
    <definedName name="EALF" localSheetId="1">'International-Specific date'!$L$114</definedName>
    <definedName name="EALG" localSheetId="0">'International-Latest prices'!$L$115</definedName>
    <definedName name="EALG" localSheetId="1">'International-Specific date'!$L$115</definedName>
    <definedName name="EALH" localSheetId="0">'International-Latest prices'!$D$120</definedName>
    <definedName name="EALH" localSheetId="1">'International-Specific date'!$D$120</definedName>
    <definedName name="EALK" localSheetId="0">'International-Latest prices'!$E$120</definedName>
    <definedName name="EALK" localSheetId="1">'International-Specific date'!$E$120</definedName>
    <definedName name="EALT" localSheetId="0">'International-Latest prices'!$D$142</definedName>
    <definedName name="EALT" localSheetId="1">'International-Specific date'!$D$142</definedName>
    <definedName name="EALU" localSheetId="0">'International-Latest prices'!$D$143</definedName>
    <definedName name="EALU" localSheetId="1">'International-Specific date'!$D$143</definedName>
    <definedName name="EALV" localSheetId="0">'International-Latest prices'!$D$144</definedName>
    <definedName name="EALV" localSheetId="1">'International-Specific date'!$D$144</definedName>
    <definedName name="EALW" localSheetId="0">'International-Latest prices'!$E$142</definedName>
    <definedName name="EALW" localSheetId="1">'International-Specific date'!$E$142</definedName>
    <definedName name="EALX" localSheetId="0">'International-Latest prices'!$E$143</definedName>
    <definedName name="EALX" localSheetId="1">'International-Specific date'!$E$143</definedName>
    <definedName name="EALY" localSheetId="0">'International-Latest prices'!$E$144</definedName>
    <definedName name="EALY" localSheetId="1">'International-Specific date'!$E$144</definedName>
    <definedName name="EALZ" localSheetId="0">'International-Latest prices'!$R$144</definedName>
    <definedName name="EALZ" localSheetId="1">'International-Specific date'!$R$144</definedName>
    <definedName name="EAMA" localSheetId="0">'International-Latest prices'!$R$145</definedName>
    <definedName name="EAMA" localSheetId="1">'International-Specific date'!$R$145</definedName>
    <definedName name="EAMB" localSheetId="0">'International-Latest prices'!$R$146</definedName>
    <definedName name="EAMB" localSheetId="1">'International-Specific date'!$R$146</definedName>
    <definedName name="EAMC" localSheetId="0">'International-Latest prices'!$S$144</definedName>
    <definedName name="EAMC" localSheetId="1">'International-Specific date'!$S$144</definedName>
    <definedName name="EAMD" localSheetId="0">'International-Latest prices'!$S$145</definedName>
    <definedName name="EAMD" localSheetId="1">'International-Specific date'!$S$145</definedName>
    <definedName name="EAME" localSheetId="0">'International-Latest prices'!$S$146</definedName>
    <definedName name="EAME" localSheetId="1">'International-Specific date'!$S$146</definedName>
    <definedName name="EAMF" localSheetId="0">'International-Latest prices'!$R$149</definedName>
    <definedName name="EAMF" localSheetId="1">'International-Specific date'!$R$149</definedName>
    <definedName name="EAMG" localSheetId="0">'International-Latest prices'!$R$150</definedName>
    <definedName name="EAMG" localSheetId="1">'International-Specific date'!$R$150</definedName>
    <definedName name="EAMI" localSheetId="0">'International-Latest prices'!$R$151</definedName>
    <definedName name="EAMI" localSheetId="1">'International-Specific date'!$R$151</definedName>
    <definedName name="EAMJ" localSheetId="0">'International-Latest prices'!$S$149</definedName>
    <definedName name="EAMJ" localSheetId="1">'International-Specific date'!$S$149</definedName>
    <definedName name="EAMK" localSheetId="0">'International-Latest prices'!$S$150</definedName>
    <definedName name="EAMK" localSheetId="1">'International-Specific date'!$S$150</definedName>
    <definedName name="EAMM" localSheetId="0">'International-Latest prices'!$S$151</definedName>
    <definedName name="EAMM" localSheetId="1">'International-Specific date'!$S$151</definedName>
    <definedName name="EAMN" localSheetId="0">'International-Latest prices'!$D$152</definedName>
    <definedName name="EAMN" localSheetId="1">'International-Specific date'!$D$152</definedName>
    <definedName name="EAMO" localSheetId="0">'International-Latest prices'!$D$153</definedName>
    <definedName name="EAMO" localSheetId="1">'International-Specific date'!$D$153</definedName>
    <definedName name="EAMP" localSheetId="0">'International-Latest prices'!$D$156</definedName>
    <definedName name="EAMP" localSheetId="1">'International-Specific date'!$D$156</definedName>
    <definedName name="EAMQ" localSheetId="0">'International-Latest prices'!$E$152</definedName>
    <definedName name="EAMQ" localSheetId="1">'International-Specific date'!$E$152</definedName>
    <definedName name="EAMR" localSheetId="0">'International-Latest prices'!$E$153</definedName>
    <definedName name="EAMR" localSheetId="1">'International-Specific date'!$E$153</definedName>
    <definedName name="EAMS" localSheetId="0">'International-Latest prices'!$E$156</definedName>
    <definedName name="EAMS" localSheetId="1">'International-Specific date'!$E$156</definedName>
    <definedName name="EAND" localSheetId="0">'International-Latest prices'!$R$142</definedName>
    <definedName name="EAND" localSheetId="1">'International-Specific date'!$R$142</definedName>
    <definedName name="EANE" localSheetId="0">'International-Latest prices'!$S$142</definedName>
    <definedName name="EANE" localSheetId="1">'International-Specific date'!$S$142</definedName>
    <definedName name="EANF" localSheetId="0">'International-Latest prices'!$R$143</definedName>
    <definedName name="EANF" localSheetId="1">'International-Specific date'!$R$143</definedName>
    <definedName name="EANG" localSheetId="0">'International-Latest prices'!$S$143</definedName>
    <definedName name="EANG" localSheetId="1">'International-Specific date'!$S$143</definedName>
    <definedName name="EANH" localSheetId="0">'International-Latest prices'!$M$129</definedName>
    <definedName name="EANH" localSheetId="1">'International-Specific date'!$M$129</definedName>
    <definedName name="EANM" localSheetId="0">'International-Latest prices'!$D$148</definedName>
    <definedName name="EANM" localSheetId="1">'International-Specific date'!$D$148</definedName>
    <definedName name="EANN" localSheetId="0">'International-Latest prices'!$E$148</definedName>
    <definedName name="EANN" localSheetId="1">'International-Specific date'!$E$148</definedName>
    <definedName name="EANO" localSheetId="0">'International-Latest prices'!$Q$156</definedName>
    <definedName name="EANO" localSheetId="1">'International-Specific date'!$Q$156</definedName>
    <definedName name="EANP" localSheetId="0">'International-Latest prices'!$Q$157</definedName>
    <definedName name="EANP" localSheetId="1">'International-Specific date'!$Q$157</definedName>
    <definedName name="EANQ" localSheetId="0">'International-Latest prices'!$Q$158</definedName>
    <definedName name="EANQ" localSheetId="1">'International-Specific date'!$Q$158</definedName>
    <definedName name="EANY" localSheetId="0">'International-Latest prices'!$Q$159</definedName>
    <definedName name="EANY" localSheetId="1">'International-Specific date'!$Q$159</definedName>
    <definedName name="EANZ" localSheetId="0">'International-Latest prices'!$Q$160</definedName>
    <definedName name="EANZ" localSheetId="1">'International-Specific date'!$Q$160</definedName>
    <definedName name="EAOA" localSheetId="0">'International-Latest prices'!$Q$163</definedName>
    <definedName name="EAOA" localSheetId="1">'International-Specific date'!$Q$163</definedName>
    <definedName name="EAOB" localSheetId="0">'International-Latest prices'!$R$108</definedName>
    <definedName name="EAOB" localSheetId="1">'International-Specific date'!$R$108</definedName>
    <definedName name="EAOC" localSheetId="0">'International-Latest prices'!$S$108</definedName>
    <definedName name="EAOC" localSheetId="1">'International-Specific date'!$S$108</definedName>
    <definedName name="EAOD" localSheetId="0">'International-Latest prices'!$D$107</definedName>
    <definedName name="EAOD" localSheetId="1">'International-Specific date'!$D$107</definedName>
    <definedName name="EAOE" localSheetId="0">'International-Latest prices'!$D$108</definedName>
    <definedName name="EAOE" localSheetId="1">'International-Specific date'!$D$108</definedName>
    <definedName name="EAOF" localSheetId="0">'International-Latest prices'!$D$109</definedName>
    <definedName name="EAOF" localSheetId="1">'International-Specific date'!$D$109</definedName>
    <definedName name="EAOG" localSheetId="0">'International-Latest prices'!$D$110</definedName>
    <definedName name="EAOG" localSheetId="1">'International-Specific date'!$D$110</definedName>
    <definedName name="EAOH" localSheetId="0">'International-Latest prices'!$D$111</definedName>
    <definedName name="EAOH" localSheetId="1">'International-Specific date'!$D$111</definedName>
    <definedName name="EAOI" localSheetId="0">'International-Latest prices'!$E$107</definedName>
    <definedName name="EAOI" localSheetId="1">'International-Specific date'!$E$107</definedName>
    <definedName name="EAOJ" localSheetId="0">'International-Latest prices'!$E$108</definedName>
    <definedName name="EAOJ" localSheetId="1">'International-Specific date'!$E$108</definedName>
    <definedName name="EAOK" localSheetId="0">'International-Latest prices'!$E$109</definedName>
    <definedName name="EAOK" localSheetId="1">'International-Specific date'!$E$109</definedName>
    <definedName name="EAOL" localSheetId="0">'International-Latest prices'!$E$110</definedName>
    <definedName name="EAOL" localSheetId="1">'International-Specific date'!$E$110</definedName>
    <definedName name="EAOM" localSheetId="0">'International-Latest prices'!$E$111</definedName>
    <definedName name="EAOM" localSheetId="1">'International-Specific date'!$E$111</definedName>
    <definedName name="EAON" localSheetId="0">'International-Latest prices'!$D$112</definedName>
    <definedName name="EAON" localSheetId="1">'International-Specific date'!$D$112</definedName>
    <definedName name="EAOO" localSheetId="0">'International-Latest prices'!$D$113</definedName>
    <definedName name="EAOO" localSheetId="1">'International-Specific date'!$D$113</definedName>
    <definedName name="EAOP" localSheetId="0">'International-Latest prices'!$D$114</definedName>
    <definedName name="EAOP" localSheetId="1">'International-Specific date'!$D$114</definedName>
    <definedName name="EAOQ" localSheetId="0">'International-Latest prices'!$D$115</definedName>
    <definedName name="EAOQ" localSheetId="1">'International-Specific date'!$D$115</definedName>
    <definedName name="EAOR" localSheetId="0">'International-Latest prices'!$D$116</definedName>
    <definedName name="EAOR" localSheetId="1">'International-Specific date'!$D$116</definedName>
    <definedName name="EAOS" localSheetId="0">'International-Latest prices'!$E$112</definedName>
    <definedName name="EAOS" localSheetId="1">'International-Specific date'!$E$112</definedName>
    <definedName name="EAOT" localSheetId="0">'International-Latest prices'!$E$113</definedName>
    <definedName name="EAOT" localSheetId="1">'International-Specific date'!$E$113</definedName>
    <definedName name="EAOU" localSheetId="0">'International-Latest prices'!$E$114</definedName>
    <definedName name="EAOU" localSheetId="1">'International-Specific date'!$E$114</definedName>
    <definedName name="EAOV" localSheetId="0">'International-Latest prices'!$E$115</definedName>
    <definedName name="EAOV" localSheetId="1">'International-Specific date'!$E$115</definedName>
    <definedName name="EAOW" localSheetId="0">'International-Latest prices'!$E$116</definedName>
    <definedName name="EAOW" localSheetId="1">'International-Specific date'!$E$116</definedName>
    <definedName name="EAOX" localSheetId="0">'International-Latest prices'!$R$112</definedName>
    <definedName name="EAOX" localSheetId="1">'International-Specific date'!$R$112</definedName>
    <definedName name="EAOY" localSheetId="0">'International-Latest prices'!$S$112</definedName>
    <definedName name="EAOY" localSheetId="1">'International-Specific date'!$S$112</definedName>
    <definedName name="EAOZ" localSheetId="0">'International-Latest prices'!$I$124</definedName>
    <definedName name="EAOZ" localSheetId="1">'International-Specific date'!$I$124</definedName>
    <definedName name="EAPA" localSheetId="0">'International-Latest prices'!$J$124</definedName>
    <definedName name="EAPA" localSheetId="1">'International-Specific date'!$J$124</definedName>
    <definedName name="EAPB" localSheetId="0">'International-Latest prices'!$K$124</definedName>
    <definedName name="EAPB" localSheetId="1">'International-Specific date'!$K$124</definedName>
    <definedName name="EAPC" localSheetId="0">'International-Latest prices'!$L$124</definedName>
    <definedName name="EAPC" localSheetId="1">'International-Specific date'!$L$124</definedName>
    <definedName name="EAPD" localSheetId="0">'International-Latest prices'!$P$120</definedName>
    <definedName name="EAPD" localSheetId="1">'International-Specific date'!$P$120</definedName>
    <definedName name="EAPE" localSheetId="0">'International-Latest prices'!$P$121</definedName>
    <definedName name="EAPE" localSheetId="1">'International-Specific date'!$P$121</definedName>
    <definedName name="EAPF" localSheetId="0">'International-Latest prices'!$Q$120</definedName>
    <definedName name="EAPF" localSheetId="1">'International-Specific date'!$Q$120</definedName>
    <definedName name="EAPG" localSheetId="0">'International-Latest prices'!$Q$121</definedName>
    <definedName name="EAPG" localSheetId="1">'International-Specific date'!$Q$121</definedName>
    <definedName name="EAPH" localSheetId="0">'International-Latest prices'!$R$120</definedName>
    <definedName name="EAPH" localSheetId="1">'International-Specific date'!$R$120</definedName>
    <definedName name="EAPI" localSheetId="0">'International-Latest prices'!$S$120</definedName>
    <definedName name="EAPI" localSheetId="1">'International-Specific date'!$S$120</definedName>
    <definedName name="EAPJ" localSheetId="0">'International-Latest prices'!$R$121</definedName>
    <definedName name="EAPJ" localSheetId="1">'International-Specific date'!$R$121</definedName>
    <definedName name="EAPK" localSheetId="0">'International-Latest prices'!$S$121</definedName>
    <definedName name="EAPK" localSheetId="1">'International-Specific date'!$S$121</definedName>
    <definedName name="EAPL" localSheetId="0">'International-Latest prices'!$I$142</definedName>
    <definedName name="EAPL" localSheetId="1">'International-Specific date'!$I$142</definedName>
    <definedName name="EAPM" localSheetId="0">'International-Latest prices'!$J$142</definedName>
    <definedName name="EAPM" localSheetId="1">'International-Specific date'!$J$142</definedName>
    <definedName name="EAPN" localSheetId="0">'International-Latest prices'!$K$142</definedName>
    <definedName name="EAPN" localSheetId="1">'International-Specific date'!$K$142</definedName>
    <definedName name="EAPO" localSheetId="0">'International-Latest prices'!$L$142</definedName>
    <definedName name="EAPO" localSheetId="1">'International-Specific date'!$L$142</definedName>
    <definedName name="EAPP" localSheetId="0">'International-Latest prices'!$I$143</definedName>
    <definedName name="EAPP" localSheetId="1">'International-Specific date'!$I$143</definedName>
    <definedName name="EAPQ" localSheetId="0">'International-Latest prices'!$J$143</definedName>
    <definedName name="EAPQ" localSheetId="1">'International-Specific date'!$J$143</definedName>
    <definedName name="EAPR" localSheetId="0">'International-Latest prices'!$K$143</definedName>
    <definedName name="EAPR" localSheetId="1">'International-Specific date'!$K$143</definedName>
    <definedName name="EAPS" localSheetId="0">'International-Latest prices'!$L$143</definedName>
    <definedName name="EAPS" localSheetId="1">'International-Specific date'!$L$143</definedName>
    <definedName name="EAPT" localSheetId="0">'International-Latest prices'!$I$148</definedName>
    <definedName name="EAPT" localSheetId="1">'International-Specific date'!$I$149</definedName>
    <definedName name="EAPU" localSheetId="0">'International-Latest prices'!$J$148</definedName>
    <definedName name="EAPU" localSheetId="1">'International-Specific date'!$J$149</definedName>
    <definedName name="EAPV" localSheetId="0">'International-Latest prices'!$K$148</definedName>
    <definedName name="EAPV" localSheetId="1">'International-Specific date'!$K$149</definedName>
    <definedName name="EAPW" localSheetId="0">'International-Latest prices'!$L$148</definedName>
    <definedName name="EAPW" localSheetId="1">'International-Specific date'!$L$149</definedName>
    <definedName name="EAPX" localSheetId="0">'International-Latest prices'!$I$149</definedName>
    <definedName name="EAPX" localSheetId="1">'International-Specific date'!$I$150</definedName>
    <definedName name="EAPY" localSheetId="0">'International-Latest prices'!$J$149</definedName>
    <definedName name="EAPY" localSheetId="1">'International-Specific date'!$J$150</definedName>
    <definedName name="EAPZ" localSheetId="0">'International-Latest prices'!$K$149</definedName>
    <definedName name="EAPZ" localSheetId="1">'International-Specific date'!$K$150</definedName>
    <definedName name="EAQA" localSheetId="0">'International-Latest prices'!$L$149</definedName>
    <definedName name="EAQA" localSheetId="1">'International-Specific date'!$L$150</definedName>
    <definedName name="EAQB" localSheetId="0">'International-Latest prices'!$P$122</definedName>
    <definedName name="EAQB" localSheetId="1">'International-Specific date'!$P$122</definedName>
    <definedName name="EAQC" localSheetId="0">'International-Latest prices'!$Q$122</definedName>
    <definedName name="EAQC" localSheetId="1">'International-Specific date'!$Q$122</definedName>
    <definedName name="EAQD" localSheetId="0">'International-Latest prices'!$R$122</definedName>
    <definedName name="EAQD" localSheetId="1">'International-Specific date'!$R$122</definedName>
    <definedName name="EAQE" localSheetId="0">'International-Latest prices'!$S$122</definedName>
    <definedName name="EAQE" localSheetId="1">'International-Specific date'!$S$122</definedName>
    <definedName name="EAQF" localSheetId="0">'International-Latest prices'!$I$141</definedName>
    <definedName name="EAQF" localSheetId="1">'International-Specific date'!$I$141</definedName>
    <definedName name="EAQG" localSheetId="0">'International-Latest prices'!$J$141</definedName>
    <definedName name="EAQG" localSheetId="1">'International-Specific date'!$J$141</definedName>
    <definedName name="EAQH" localSheetId="0">'International-Latest prices'!$K$141</definedName>
    <definedName name="EAQH" localSheetId="1">'International-Specific date'!$K$141</definedName>
    <definedName name="EAQI" localSheetId="0">'International-Latest prices'!$L$141</definedName>
    <definedName name="EAQI" localSheetId="1">'International-Specific date'!$L$141</definedName>
    <definedName name="EAQJ" localSheetId="0">'International-Latest prices'!$I$144</definedName>
    <definedName name="EAQJ" localSheetId="1">'International-Specific date'!$I$144</definedName>
    <definedName name="EAQK" localSheetId="0">'International-Latest prices'!$J$144</definedName>
    <definedName name="EAQK" localSheetId="1">'International-Specific date'!$J$144</definedName>
    <definedName name="EAQL" localSheetId="0">'International-Latest prices'!$K$144</definedName>
    <definedName name="EAQL" localSheetId="1">'International-Specific date'!$K$144</definedName>
    <definedName name="EAQM" localSheetId="0">'International-Latest prices'!$L$144</definedName>
    <definedName name="EAQM" localSheetId="1">'International-Specific date'!$L$144</definedName>
    <definedName name="EAQN" localSheetId="0">'International-Latest prices'!$I$145</definedName>
    <definedName name="EAQN" localSheetId="1">'International-Specific date'!$I$145</definedName>
    <definedName name="EAQO" localSheetId="0">'International-Latest prices'!$J$145</definedName>
    <definedName name="EAQO" localSheetId="1">'International-Specific date'!$J$145</definedName>
    <definedName name="EAQP" localSheetId="0">'International-Latest prices'!$K$145</definedName>
    <definedName name="EAQP" localSheetId="1">'International-Specific date'!$K$145</definedName>
    <definedName name="EAQQ" localSheetId="0">'International-Latest prices'!$L$145</definedName>
    <definedName name="EAQQ" localSheetId="1">'International-Specific date'!$L$145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1" i="8" l="1"/>
  <c r="B22" i="8" a="1"/>
  <c r="B22" i="8" l="1"/>
  <c r="C22" i="7"/>
  <c r="B101" i="7"/>
  <c r="L114" i="7" a="1"/>
  <c r="B120" i="7" a="1"/>
  <c r="S122" i="7" a="1"/>
  <c r="L113" i="7" a="1"/>
  <c r="S151" i="7" a="1"/>
  <c r="I118" i="7" a="1"/>
  <c r="L115" i="7" a="1"/>
  <c r="J149" i="7" a="1"/>
  <c r="L109" i="7" a="1"/>
  <c r="B152" i="7" a="1"/>
  <c r="R146" i="7" a="1"/>
  <c r="P150" i="7" a="1"/>
  <c r="C113" i="7" a="1"/>
  <c r="J111" i="7" a="1"/>
  <c r="P110" i="7" a="1"/>
  <c r="P151" i="7" a="1"/>
  <c r="E120" i="7" a="1"/>
  <c r="L131" i="7" a="1"/>
  <c r="E156" i="7" a="1"/>
  <c r="S142" i="7" a="1"/>
  <c r="Q123" i="7" a="1"/>
  <c r="L119" i="7" a="1"/>
  <c r="P120" i="7" a="1"/>
  <c r="R143" i="7" a="1"/>
  <c r="C144" i="7" a="1"/>
  <c r="I116" i="7" a="1"/>
  <c r="E129" i="7" a="1"/>
  <c r="R121" i="7" a="1"/>
  <c r="K145" i="7" a="1"/>
  <c r="R150" i="7" a="1"/>
  <c r="K119" i="7" a="1"/>
  <c r="B148" i="7" a="1"/>
  <c r="B153" i="7" a="1"/>
  <c r="R125" i="7" a="1"/>
  <c r="B144" i="7" a="1"/>
  <c r="D109" i="7" a="1"/>
  <c r="Q158" i="7" a="1"/>
  <c r="Q120" i="7" a="1"/>
  <c r="K113" i="7" a="1"/>
  <c r="R109" i="7" a="1"/>
  <c r="K149" i="7" a="1"/>
  <c r="J107" i="7" a="1"/>
  <c r="B116" i="7" a="1"/>
  <c r="R113" i="7" a="1"/>
  <c r="D107" i="7" a="1"/>
  <c r="L117" i="7" a="1"/>
  <c r="P108" i="7" a="1"/>
  <c r="R112" i="7" a="1"/>
  <c r="R123" i="7" a="1"/>
  <c r="I108" i="7" a="1"/>
  <c r="E128" i="7" a="1"/>
  <c r="C132" i="7" a="1"/>
  <c r="S146" i="7" a="1"/>
  <c r="C115" i="7" a="1"/>
  <c r="K124" i="7" a="1"/>
  <c r="C128" i="7" a="1"/>
  <c r="Q163" i="7" a="1"/>
  <c r="C112" i="7" a="1"/>
  <c r="Q142" i="7" a="1"/>
  <c r="B129" i="7" a="1"/>
  <c r="C130" i="7" a="1"/>
  <c r="S123" i="7" a="1"/>
  <c r="J108" i="7" a="1"/>
  <c r="P149" i="7" a="1"/>
  <c r="I107" i="7" a="1"/>
  <c r="J110" i="7" a="1"/>
  <c r="D113" i="7" a="1"/>
  <c r="I144" i="7" a="1"/>
  <c r="L118" i="7" a="1"/>
  <c r="L149" i="7" a="1"/>
  <c r="J144" i="7" a="1"/>
  <c r="C114" i="7" a="1"/>
  <c r="E130" i="7" a="1"/>
  <c r="R122" i="7" a="1"/>
  <c r="D110" i="7" a="1"/>
  <c r="J142" i="7" a="1"/>
  <c r="S149" i="7" a="1"/>
  <c r="J109" i="7" a="1"/>
  <c r="B130" i="7" a="1"/>
  <c r="I109" i="7" a="1"/>
  <c r="L144" i="7" a="1"/>
  <c r="I141" i="7" a="1"/>
  <c r="I150" i="7" a="1"/>
  <c r="L111" i="7" a="1"/>
  <c r="I142" i="7" a="1"/>
  <c r="K115" i="7" a="1"/>
  <c r="Q160" i="7" a="1"/>
  <c r="C110" i="7" a="1"/>
  <c r="L143" i="7" a="1"/>
  <c r="L108" i="7" a="1"/>
  <c r="C142" i="7" a="1"/>
  <c r="L145" i="7" a="1"/>
  <c r="K107" i="7" a="1"/>
  <c r="P160" i="7" a="1"/>
  <c r="P146" i="7" a="1"/>
  <c r="B115" i="7" a="1"/>
  <c r="D116" i="7" a="1"/>
  <c r="D143" i="7" a="1"/>
  <c r="Q157" i="7" a="1"/>
  <c r="I110" i="7" a="1"/>
  <c r="J129" i="7" a="1"/>
  <c r="M131" i="7" a="1"/>
  <c r="L107" i="7" a="1"/>
  <c r="B132" i="7" a="1"/>
  <c r="B111" i="7" a="1"/>
  <c r="R114" i="7" a="1"/>
  <c r="C129" i="7" a="1"/>
  <c r="I117" i="7" a="1"/>
  <c r="F129" i="7" a="1"/>
  <c r="I124" i="7" a="1"/>
  <c r="K144" i="7" a="1"/>
  <c r="Q156" i="7" a="1"/>
  <c r="B113" i="7" a="1"/>
  <c r="S121" i="7" a="1"/>
  <c r="I115" i="7" a="1"/>
  <c r="Q146" i="7" a="1"/>
  <c r="E153" i="7" a="1"/>
  <c r="L150" i="7" a="1"/>
  <c r="I131" i="7" a="1"/>
  <c r="C109" i="7" a="1"/>
  <c r="J114" i="7" a="1"/>
  <c r="K118" i="7" a="1"/>
  <c r="L110" i="7" a="1"/>
  <c r="S120" i="7" a="1"/>
  <c r="C133" i="7" a="1"/>
  <c r="F130" i="7" a="1"/>
  <c r="Q125" i="7" a="1"/>
  <c r="J141" i="7" a="1"/>
  <c r="P121" i="7" a="1"/>
  <c r="Q121" i="7" a="1"/>
  <c r="B156" i="7" a="1"/>
  <c r="Q109" i="7" a="1"/>
  <c r="K109" i="7" a="1"/>
  <c r="E108" i="7" a="1"/>
  <c r="C143" i="7" a="1"/>
  <c r="R145" i="7" a="1"/>
  <c r="E132" i="7" a="1"/>
  <c r="P123" i="7" a="1"/>
  <c r="J117" i="7" a="1"/>
  <c r="I145" i="7" a="1"/>
  <c r="L141" i="7" a="1"/>
  <c r="Q150" i="7" a="1"/>
  <c r="K112" i="7" a="1"/>
  <c r="Q149" i="7" a="1"/>
  <c r="P144" i="7" a="1"/>
  <c r="J143" i="7" a="1"/>
  <c r="P114" i="7" a="1"/>
  <c r="E152" i="7" a="1"/>
  <c r="K108" i="7" a="1"/>
  <c r="F128" i="7" a="1"/>
  <c r="R142" i="7" a="1"/>
  <c r="Q112" i="7" a="1"/>
  <c r="K111" i="7" a="1"/>
  <c r="I143" i="7" a="1"/>
  <c r="C120" i="7" a="1"/>
  <c r="K150" i="7" a="1"/>
  <c r="R110" i="7" a="1"/>
  <c r="K116" i="7" a="1"/>
  <c r="E112" i="7" a="1"/>
  <c r="D111" i="7" a="1"/>
  <c r="B110" i="7" a="1"/>
  <c r="F132" i="7" a="1"/>
  <c r="P156" i="7" a="1"/>
  <c r="B107" i="7" a="1"/>
  <c r="E116" i="7" a="1"/>
  <c r="D148" i="7" a="1"/>
  <c r="E115" i="7" a="1"/>
  <c r="E111" i="7" a="1"/>
  <c r="M129" i="7" a="1"/>
  <c r="P157" i="7" a="1"/>
  <c r="Q143" i="7" a="1"/>
  <c r="B142" i="7" a="1"/>
  <c r="Q110" i="7" a="1"/>
  <c r="R144" i="7" a="1"/>
  <c r="E110" i="7" a="1"/>
  <c r="B109" i="7" a="1"/>
  <c r="D120" i="7" a="1"/>
  <c r="J113" i="7" a="1"/>
  <c r="J112" i="7" a="1"/>
  <c r="S110" i="7" a="1"/>
  <c r="L116" i="7" a="1"/>
  <c r="B112" i="7" a="1"/>
  <c r="E144" i="7" a="1"/>
  <c r="S112" i="7" a="1"/>
  <c r="C152" i="7" a="1"/>
  <c r="K143" i="7" a="1"/>
  <c r="S108" i="7" a="1"/>
  <c r="Q108" i="7" a="1"/>
  <c r="S114" i="7" a="1"/>
  <c r="L129" i="7" a="1"/>
  <c r="B128" i="7" a="1"/>
  <c r="I129" i="7" a="1"/>
  <c r="Q114" i="7" a="1"/>
  <c r="K114" i="7" a="1"/>
  <c r="S109" i="7" a="1"/>
  <c r="L142" i="7" a="1"/>
  <c r="D142" i="7" a="1"/>
  <c r="E114" i="7" a="1"/>
  <c r="S150" i="7" a="1"/>
  <c r="S125" i="7" a="1"/>
  <c r="Q145" i="7" a="1"/>
  <c r="P109" i="7" a="1"/>
  <c r="C148" i="7" a="1"/>
  <c r="E142" i="7" a="1"/>
  <c r="K142" i="7" a="1"/>
  <c r="J145" i="7" a="1"/>
  <c r="P158" i="7" a="1"/>
  <c r="P143" i="7" a="1"/>
  <c r="J118" i="7" a="1"/>
  <c r="E107" i="7" a="1"/>
  <c r="C116" i="7" a="1"/>
  <c r="D153" i="7" a="1"/>
  <c r="L124" i="7" a="1"/>
  <c r="I112" i="7" a="1"/>
  <c r="K110" i="7" a="1"/>
  <c r="J116" i="7" a="1"/>
  <c r="I111" i="7" a="1"/>
  <c r="P125" i="7" a="1"/>
  <c r="L112" i="7" a="1"/>
  <c r="Q122" i="7" a="1"/>
  <c r="C153" i="7" a="1"/>
  <c r="S113" i="7" a="1"/>
  <c r="P122" i="7" a="1"/>
  <c r="D114" i="7" a="1"/>
  <c r="D108" i="7" a="1"/>
  <c r="Q151" i="7" a="1"/>
  <c r="R151" i="7" a="1"/>
  <c r="R120" i="7" a="1"/>
  <c r="P112" i="7" a="1"/>
  <c r="D115" i="7" a="1"/>
  <c r="E148" i="7" a="1"/>
  <c r="E109" i="7" a="1"/>
  <c r="Q144" i="7" a="1"/>
  <c r="S144" i="7" a="1"/>
  <c r="B108" i="7" a="1"/>
  <c r="J124" i="7" a="1"/>
  <c r="I114" i="7" a="1"/>
  <c r="C111" i="7" a="1"/>
  <c r="J119" i="7" a="1"/>
  <c r="R149" i="7" a="1"/>
  <c r="D152" i="7" a="1"/>
  <c r="S143" i="7" a="1"/>
  <c r="E143" i="7" a="1"/>
  <c r="Q159" i="7" a="1"/>
  <c r="P163" i="7" a="1"/>
  <c r="J150" i="7" a="1"/>
  <c r="D144" i="7" a="1"/>
  <c r="E133" i="7" a="1"/>
  <c r="C108" i="7" a="1"/>
  <c r="I149" i="7" a="1"/>
  <c r="B143" i="7" a="1"/>
  <c r="B114" i="7" a="1"/>
  <c r="P145" i="7" a="1"/>
  <c r="Q113" i="7" a="1"/>
  <c r="K141" i="7" a="1"/>
  <c r="R108" i="7" a="1"/>
  <c r="K117" i="7" a="1"/>
  <c r="I119" i="7" a="1"/>
  <c r="P113" i="7" a="1"/>
  <c r="E113" i="7" a="1"/>
  <c r="D112" i="7" a="1"/>
  <c r="I113" i="7" a="1"/>
  <c r="C107" i="7" a="1"/>
  <c r="D156" i="7" a="1"/>
  <c r="S145" i="7" a="1"/>
  <c r="C156" i="7" a="1"/>
  <c r="J115" i="7" a="1"/>
  <c r="P159" i="7" a="1"/>
  <c r="P142" i="7" a="1"/>
  <c r="J131" i="7" a="1"/>
  <c r="E130" i="8" a="1"/>
  <c r="J108" i="8" a="1"/>
  <c r="P143" i="8" a="1"/>
  <c r="K119" i="8" a="1"/>
  <c r="E116" i="8" a="1"/>
  <c r="Q125" i="8" a="1"/>
  <c r="I119" i="8" a="1"/>
  <c r="P112" i="8" a="1"/>
  <c r="J107" i="8" a="1"/>
  <c r="E108" i="8" a="1"/>
  <c r="B111" i="8" a="1"/>
  <c r="I117" i="8" a="1"/>
  <c r="I107" i="8" a="1"/>
  <c r="K116" i="8" a="1"/>
  <c r="J142" i="8" a="1"/>
  <c r="Q109" i="8" a="1"/>
  <c r="J141" i="8" a="1"/>
  <c r="E111" i="8" a="1"/>
  <c r="L148" i="8" a="1"/>
  <c r="C112" i="8" a="1"/>
  <c r="K142" i="8" a="1"/>
  <c r="R142" i="8" a="1"/>
  <c r="P123" i="8" a="1"/>
  <c r="L113" i="8" a="1"/>
  <c r="Q112" i="8" a="1"/>
  <c r="C132" i="8" a="1"/>
  <c r="E133" i="8" a="1"/>
  <c r="J149" i="8" a="1"/>
  <c r="B114" i="8" a="1"/>
  <c r="S122" i="8" a="1"/>
  <c r="B129" i="8" a="1"/>
  <c r="P149" i="8" a="1"/>
  <c r="L110" i="8" a="1"/>
  <c r="K110" i="8" a="1"/>
  <c r="S142" i="8" a="1"/>
  <c r="I108" i="8" a="1"/>
  <c r="P113" i="8" a="1"/>
  <c r="E120" i="8" a="1"/>
  <c r="R122" i="8" a="1"/>
  <c r="J117" i="8" a="1"/>
  <c r="J110" i="8" a="1"/>
  <c r="Q151" i="8" a="1"/>
  <c r="E107" i="8" a="1"/>
  <c r="L117" i="8" a="1"/>
  <c r="C153" i="8" a="1"/>
  <c r="C142" i="8" a="1"/>
  <c r="J115" i="8" a="1"/>
  <c r="P122" i="8" a="1"/>
  <c r="C133" i="8" a="1"/>
  <c r="C114" i="8" a="1"/>
  <c r="P109" i="8" a="1"/>
  <c r="I144" i="8" a="1"/>
  <c r="J148" i="8" a="1"/>
  <c r="J111" i="8" a="1"/>
  <c r="C130" i="8" a="1"/>
  <c r="B153" i="8" a="1"/>
  <c r="L141" i="8" a="1"/>
  <c r="K141" i="8" a="1"/>
  <c r="B116" i="8" a="1"/>
  <c r="S146" i="8" a="1"/>
  <c r="S143" i="8" a="1"/>
  <c r="K124" i="8" a="1"/>
  <c r="P108" i="8" a="1"/>
  <c r="Q110" i="8" a="1"/>
  <c r="P125" i="8" a="1"/>
  <c r="E153" i="8" a="1"/>
  <c r="P159" i="8" a="1"/>
  <c r="E143" i="8" a="1"/>
  <c r="L107" i="8" a="1"/>
  <c r="P157" i="8" a="1"/>
  <c r="K113" i="8" a="1"/>
  <c r="S151" i="8" a="1"/>
  <c r="R151" i="8" a="1"/>
  <c r="S120" i="8" a="1"/>
  <c r="C107" i="8" a="1"/>
  <c r="Q160" i="8" a="1"/>
  <c r="M131" i="8" a="1"/>
  <c r="S121" i="8" a="1"/>
  <c r="R112" i="8" a="1"/>
  <c r="Q146" i="8" a="1"/>
  <c r="Q108" i="8" a="1"/>
  <c r="Q156" i="8" a="1"/>
  <c r="E110" i="8" a="1"/>
  <c r="B112" i="8" a="1"/>
  <c r="P114" i="8" a="1"/>
  <c r="C111" i="8" a="1"/>
  <c r="R109" i="8" a="1"/>
  <c r="L145" i="8" a="1"/>
  <c r="D144" i="8" a="1"/>
  <c r="B110" i="8" a="1"/>
  <c r="R144" i="8" a="1"/>
  <c r="J112" i="8" a="1"/>
  <c r="I131" i="8" a="1"/>
  <c r="D112" i="8" a="1"/>
  <c r="B128" i="8" a="1"/>
  <c r="I148" i="8" a="1"/>
  <c r="Q123" i="8" a="1"/>
  <c r="B132" i="8" a="1"/>
  <c r="P144" i="8" a="1"/>
  <c r="Q143" i="8" a="1"/>
  <c r="J118" i="8" a="1"/>
  <c r="J145" i="8" a="1"/>
  <c r="F128" i="8" a="1"/>
  <c r="I111" i="8" a="1"/>
  <c r="D156" i="8" a="1"/>
  <c r="D143" i="8" a="1"/>
  <c r="I116" i="8" a="1"/>
  <c r="L129" i="8" a="1"/>
  <c r="K114" i="8" a="1"/>
  <c r="I124" i="8" a="1"/>
  <c r="S109" i="8" a="1"/>
  <c r="E144" i="8" a="1"/>
  <c r="S114" i="8" a="1"/>
  <c r="K145" i="8" a="1"/>
  <c r="L118" i="8" a="1"/>
  <c r="L112" i="8" a="1"/>
  <c r="P160" i="8" a="1"/>
  <c r="J116" i="8" a="1"/>
  <c r="E128" i="8" a="1"/>
  <c r="R150" i="8" a="1"/>
  <c r="I110" i="8" a="1"/>
  <c r="M129" i="8" a="1"/>
  <c r="E156" i="8" a="1"/>
  <c r="E142" i="8" a="1"/>
  <c r="J131" i="8" a="1"/>
  <c r="F129" i="8" a="1"/>
  <c r="L124" i="8" a="1"/>
  <c r="R108" i="8" a="1"/>
  <c r="P146" i="8" a="1"/>
  <c r="B107" i="8" a="1"/>
  <c r="P145" i="8" a="1"/>
  <c r="P151" i="8" a="1"/>
  <c r="L143" i="8" a="1"/>
  <c r="E152" i="8" a="1"/>
  <c r="K143" i="8" a="1"/>
  <c r="Q113" i="8" a="1"/>
  <c r="E115" i="8" a="1"/>
  <c r="B115" i="8" a="1"/>
  <c r="R143" i="8" a="1"/>
  <c r="S108" i="8" a="1"/>
  <c r="B152" i="8" a="1"/>
  <c r="B108" i="8" a="1"/>
  <c r="C120" i="8" a="1"/>
  <c r="K149" i="8" a="1"/>
  <c r="Q121" i="8" a="1"/>
  <c r="B144" i="8" a="1"/>
  <c r="I141" i="8" a="1"/>
  <c r="L131" i="8" a="1"/>
  <c r="Q114" i="8" a="1"/>
  <c r="E113" i="8" a="1"/>
  <c r="K144" i="8" a="1"/>
  <c r="L119" i="8" a="1"/>
  <c r="K148" i="8" a="1"/>
  <c r="P120" i="8" a="1"/>
  <c r="S145" i="8" a="1"/>
  <c r="I129" i="8" a="1"/>
  <c r="B130" i="8" a="1"/>
  <c r="R113" i="8" a="1"/>
  <c r="J144" i="8" a="1"/>
  <c r="S144" i="8" a="1"/>
  <c r="C109" i="8" a="1"/>
  <c r="I143" i="8" a="1"/>
  <c r="Q163" i="8" a="1"/>
  <c r="J129" i="8" a="1"/>
  <c r="Q150" i="8" a="1"/>
  <c r="R120" i="8" a="1"/>
  <c r="D142" i="8" a="1"/>
  <c r="C113" i="8" a="1"/>
  <c r="K111" i="8" a="1"/>
  <c r="S125" i="8" a="1"/>
  <c r="J143" i="8" a="1"/>
  <c r="I113" i="8" a="1"/>
  <c r="I149" i="8" a="1"/>
  <c r="R110" i="8" a="1"/>
  <c r="I112" i="8" a="1"/>
  <c r="I109" i="8" a="1"/>
  <c r="L111" i="8" a="1"/>
  <c r="J119" i="8" a="1"/>
  <c r="D108" i="8" a="1"/>
  <c r="D116" i="8" a="1"/>
  <c r="Q149" i="8" a="1"/>
  <c r="C148" i="8" a="1"/>
  <c r="R121" i="8" a="1"/>
  <c r="F130" i="8" a="1"/>
  <c r="L144" i="8" a="1"/>
  <c r="D152" i="8" a="1"/>
  <c r="S110" i="8" a="1"/>
  <c r="K107" i="8" a="1"/>
  <c r="E148" i="8" a="1"/>
  <c r="I114" i="8" a="1"/>
  <c r="L109" i="8" a="1"/>
  <c r="Q157" i="8" a="1"/>
  <c r="Q145" i="8" a="1"/>
  <c r="P163" i="8" a="1"/>
  <c r="C144" i="8" a="1"/>
  <c r="Q122" i="8" a="1"/>
  <c r="J113" i="8" a="1"/>
  <c r="S123" i="8" a="1"/>
  <c r="B109" i="8" a="1"/>
  <c r="C115" i="8" a="1"/>
  <c r="Q159" i="8" a="1"/>
  <c r="B142" i="8" a="1"/>
  <c r="P158" i="8" a="1"/>
  <c r="K118" i="8" a="1"/>
  <c r="B148" i="8" a="1"/>
  <c r="S150" i="8" a="1"/>
  <c r="E112" i="8" a="1"/>
  <c r="B120" i="8" a="1"/>
  <c r="I145" i="8" a="1"/>
  <c r="D153" i="8" a="1"/>
  <c r="L116" i="8" a="1"/>
  <c r="D107" i="8" a="1"/>
  <c r="L108" i="8" a="1"/>
  <c r="D120" i="8" a="1"/>
  <c r="R145" i="8" a="1"/>
  <c r="D114" i="8" a="1"/>
  <c r="E114" i="8" a="1"/>
  <c r="L115" i="8" a="1"/>
  <c r="K109" i="8" a="1"/>
  <c r="S112" i="8" a="1"/>
  <c r="R146" i="8" a="1"/>
  <c r="Q120" i="8" a="1"/>
  <c r="B113" i="8" a="1"/>
  <c r="J114" i="8" a="1"/>
  <c r="C129" i="8" a="1"/>
  <c r="I142" i="8" a="1"/>
  <c r="P142" i="8" a="1"/>
  <c r="K112" i="8" a="1"/>
  <c r="E109" i="8" a="1"/>
  <c r="C156" i="8" a="1"/>
  <c r="R149" i="8" a="1"/>
  <c r="C143" i="8" a="1"/>
  <c r="B156" i="8" a="1"/>
  <c r="B143" i="8" a="1"/>
  <c r="I118" i="8" a="1"/>
  <c r="S113" i="8" a="1"/>
  <c r="C128" i="8" a="1"/>
  <c r="C152" i="8" a="1"/>
  <c r="K115" i="8" a="1"/>
  <c r="D109" i="8" a="1"/>
  <c r="Q142" i="8" a="1"/>
  <c r="C108" i="8" a="1"/>
  <c r="D111" i="8" a="1"/>
  <c r="K117" i="8" a="1"/>
  <c r="J124" i="8" a="1"/>
  <c r="L142" i="8" a="1"/>
  <c r="J109" i="8" a="1"/>
  <c r="Q144" i="8" a="1"/>
  <c r="P121" i="8" a="1"/>
  <c r="F132" i="8" a="1"/>
  <c r="C110" i="8" a="1"/>
  <c r="P150" i="8" a="1"/>
  <c r="P110" i="8" a="1"/>
  <c r="P156" i="8" a="1"/>
  <c r="K108" i="8" a="1"/>
  <c r="E129" i="8" a="1"/>
  <c r="C116" i="8" a="1"/>
  <c r="L149" i="8" a="1"/>
  <c r="I115" i="8" a="1"/>
  <c r="D110" i="8" a="1"/>
  <c r="S149" i="8" a="1"/>
  <c r="D148" i="8" a="1"/>
  <c r="R125" i="8" a="1"/>
  <c r="R114" i="8" a="1"/>
  <c r="D115" i="8" a="1"/>
  <c r="E132" i="8" a="1"/>
  <c r="L114" i="8" a="1"/>
  <c r="Q158" i="8" a="1"/>
  <c r="D113" i="8" a="1"/>
  <c r="R123" i="8" a="1"/>
  <c r="B107" i="8" l="1"/>
  <c r="L119" i="8"/>
  <c r="K117" i="8"/>
  <c r="C22" i="8"/>
  <c r="L107" i="8"/>
  <c r="Q108" i="8"/>
  <c r="L109" i="8"/>
  <c r="J110" i="8"/>
  <c r="E111" i="8"/>
  <c r="J112" i="8"/>
  <c r="E113" i="8"/>
  <c r="C114" i="8"/>
  <c r="S114" i="8"/>
  <c r="C116" i="8"/>
  <c r="L117" i="8"/>
  <c r="C120" i="8"/>
  <c r="Q122" i="8"/>
  <c r="L124" i="8"/>
  <c r="C129" i="8"/>
  <c r="F130" i="8"/>
  <c r="E133" i="8"/>
  <c r="Q142" i="8"/>
  <c r="E153" i="8"/>
  <c r="L141" i="8"/>
  <c r="Q151" i="8"/>
  <c r="E142" i="8"/>
  <c r="J145" i="8"/>
  <c r="Q157" i="8"/>
  <c r="L149" i="8"/>
  <c r="K145" i="8"/>
  <c r="P159" i="8"/>
  <c r="S108" i="8"/>
  <c r="J111" i="8"/>
  <c r="E114" i="8"/>
  <c r="Q109" i="8"/>
  <c r="B108" i="8"/>
  <c r="R108" i="8"/>
  <c r="P109" i="8"/>
  <c r="K110" i="8"/>
  <c r="I111" i="8"/>
  <c r="K112" i="8"/>
  <c r="I113" i="8"/>
  <c r="D114" i="8"/>
  <c r="B115" i="8"/>
  <c r="D116" i="8"/>
  <c r="I118" i="8"/>
  <c r="D120" i="8"/>
  <c r="P121" i="8"/>
  <c r="R122" i="8"/>
  <c r="P125" i="8"/>
  <c r="E129" i="8"/>
  <c r="I131" i="8"/>
  <c r="R142" i="8"/>
  <c r="P143" i="8"/>
  <c r="B156" i="8"/>
  <c r="P150" i="8"/>
  <c r="R151" i="8"/>
  <c r="I144" i="8"/>
  <c r="I148" i="8"/>
  <c r="C108" i="8"/>
  <c r="L110" i="8"/>
  <c r="L112" i="8"/>
  <c r="J113" i="8"/>
  <c r="C107" i="8"/>
  <c r="E108" i="8"/>
  <c r="C109" i="8"/>
  <c r="S109" i="8"/>
  <c r="Q110" i="8"/>
  <c r="L111" i="8"/>
  <c r="Q112" i="8"/>
  <c r="L113" i="8"/>
  <c r="J114" i="8"/>
  <c r="E115" i="8"/>
  <c r="J116" i="8"/>
  <c r="L118" i="8"/>
  <c r="R110" i="8"/>
  <c r="K114" i="8"/>
  <c r="K116" i="8"/>
  <c r="R120" i="8"/>
  <c r="B128" i="8"/>
  <c r="B132" i="8"/>
  <c r="B152" i="8"/>
  <c r="P144" i="8"/>
  <c r="R145" i="8"/>
  <c r="R149" i="8"/>
  <c r="I142" i="8"/>
  <c r="B143" i="8"/>
  <c r="D107" i="8"/>
  <c r="I108" i="8"/>
  <c r="D109" i="8"/>
  <c r="B110" i="8"/>
  <c r="B112" i="8"/>
  <c r="R112" i="8"/>
  <c r="P113" i="8"/>
  <c r="I115" i="8"/>
  <c r="I119" i="8"/>
  <c r="R123" i="8"/>
  <c r="L129" i="8"/>
  <c r="P146" i="8"/>
  <c r="K143" i="8"/>
  <c r="E107" i="8"/>
  <c r="J108" i="8"/>
  <c r="E109" i="8"/>
  <c r="C110" i="8"/>
  <c r="S110" i="8"/>
  <c r="C112" i="8"/>
  <c r="S112" i="8"/>
  <c r="Q113" i="8"/>
  <c r="J115" i="8"/>
  <c r="L114" i="8"/>
  <c r="Q123" i="8"/>
  <c r="S150" i="8"/>
  <c r="P156" i="8"/>
  <c r="I109" i="8"/>
  <c r="C111" i="8"/>
  <c r="D113" i="8"/>
  <c r="C115" i="8"/>
  <c r="S123" i="8"/>
  <c r="F129" i="8"/>
  <c r="F132" i="8"/>
  <c r="S146" i="8"/>
  <c r="J142" i="8"/>
  <c r="J144" i="8"/>
  <c r="E148" i="8"/>
  <c r="K118" i="8"/>
  <c r="L144" i="8"/>
  <c r="K109" i="8"/>
  <c r="J119" i="8"/>
  <c r="J124" i="8"/>
  <c r="C153" i="8"/>
  <c r="K111" i="8"/>
  <c r="P160" i="8"/>
  <c r="L115" i="8"/>
  <c r="R121" i="8"/>
  <c r="K148" i="8"/>
  <c r="K108" i="8"/>
  <c r="I116" i="8"/>
  <c r="E152" i="8"/>
  <c r="L145" i="8"/>
  <c r="L108" i="8"/>
  <c r="L116" i="8"/>
  <c r="P114" i="8"/>
  <c r="P122" i="8"/>
  <c r="Q163" i="8"/>
  <c r="P108" i="8"/>
  <c r="I117" i="8"/>
  <c r="Q160" i="8"/>
  <c r="I112" i="8"/>
  <c r="C156" i="8"/>
  <c r="I149" i="8"/>
  <c r="P120" i="8"/>
  <c r="P142" i="8"/>
  <c r="B144" i="8"/>
  <c r="J118" i="8"/>
  <c r="Q156" i="8"/>
  <c r="I107" i="8"/>
  <c r="J109" i="8"/>
  <c r="D111" i="8"/>
  <c r="D115" i="8"/>
  <c r="I124" i="8"/>
  <c r="I129" i="8"/>
  <c r="C133" i="8"/>
  <c r="B153" i="8"/>
  <c r="P145" i="8"/>
  <c r="K142" i="8"/>
  <c r="K144" i="8"/>
  <c r="J129" i="8"/>
  <c r="Q145" i="8"/>
  <c r="P157" i="8"/>
  <c r="J107" i="8"/>
  <c r="Q121" i="8"/>
  <c r="S145" i="8"/>
  <c r="C143" i="8"/>
  <c r="R113" i="8"/>
  <c r="K107" i="8"/>
  <c r="B130" i="8"/>
  <c r="D153" i="8"/>
  <c r="P151" i="8"/>
  <c r="D143" i="8"/>
  <c r="R109" i="8"/>
  <c r="S113" i="8"/>
  <c r="S121" i="8"/>
  <c r="E143" i="8"/>
  <c r="E110" i="8"/>
  <c r="S125" i="8"/>
  <c r="I114" i="8"/>
  <c r="Q144" i="8"/>
  <c r="I143" i="8"/>
  <c r="J131" i="8"/>
  <c r="Q146" i="8"/>
  <c r="D142" i="8"/>
  <c r="K113" i="8"/>
  <c r="K115" i="8"/>
  <c r="M129" i="8"/>
  <c r="L142" i="8"/>
  <c r="J148" i="8"/>
  <c r="K119" i="8"/>
  <c r="K124" i="8"/>
  <c r="P149" i="8"/>
  <c r="D112" i="8"/>
  <c r="Q149" i="8"/>
  <c r="I145" i="8"/>
  <c r="S143" i="8"/>
  <c r="E120" i="8"/>
  <c r="K141" i="8"/>
  <c r="J149" i="8"/>
  <c r="F128" i="8"/>
  <c r="D156" i="8"/>
  <c r="E156" i="8"/>
  <c r="C144" i="8"/>
  <c r="C132" i="8"/>
  <c r="S142" i="8"/>
  <c r="Q150" i="8"/>
  <c r="C113" i="8"/>
  <c r="P123" i="8"/>
  <c r="E132" i="8"/>
  <c r="R150" i="8"/>
  <c r="B116" i="8"/>
  <c r="Q125" i="8"/>
  <c r="C130" i="8"/>
  <c r="C152" i="8"/>
  <c r="Q143" i="8"/>
  <c r="S149" i="8"/>
  <c r="S151" i="8"/>
  <c r="L148" i="8"/>
  <c r="P112" i="8"/>
  <c r="B142" i="8"/>
  <c r="M131" i="8"/>
  <c r="B148" i="8"/>
  <c r="B113" i="8"/>
  <c r="D108" i="8"/>
  <c r="D110" i="8"/>
  <c r="E112" i="8"/>
  <c r="B114" i="8"/>
  <c r="P158" i="8"/>
  <c r="R143" i="8"/>
  <c r="I141" i="8"/>
  <c r="J141" i="8"/>
  <c r="L143" i="8"/>
  <c r="I110" i="8"/>
  <c r="E128" i="8"/>
  <c r="D144" i="8"/>
  <c r="B129" i="8"/>
  <c r="D148" i="8"/>
  <c r="E116" i="8"/>
  <c r="B120" i="8"/>
  <c r="R125" i="8"/>
  <c r="E130" i="8"/>
  <c r="D152" i="8"/>
  <c r="Q158" i="8"/>
  <c r="J143" i="8"/>
  <c r="C128" i="8"/>
  <c r="R144" i="8"/>
  <c r="P163" i="8"/>
  <c r="L131" i="8"/>
  <c r="Q120" i="8"/>
  <c r="P110" i="8"/>
  <c r="S120" i="8"/>
  <c r="C142" i="8"/>
  <c r="C148" i="8"/>
  <c r="Q159" i="8"/>
  <c r="Q114" i="8"/>
  <c r="S122" i="8"/>
  <c r="S144" i="8"/>
  <c r="K149" i="8"/>
  <c r="R114" i="8"/>
  <c r="J117" i="8"/>
  <c r="E144" i="8"/>
  <c r="B109" i="8"/>
  <c r="B111" i="8"/>
  <c r="R146" i="8"/>
  <c r="A101" i="8"/>
  <c r="D22" i="8"/>
  <c r="B107" i="7"/>
  <c r="D22" i="7"/>
  <c r="C107" i="7"/>
  <c r="A101" i="7"/>
  <c r="L129" i="7"/>
  <c r="J145" i="7"/>
  <c r="P158" i="7"/>
  <c r="S123" i="7"/>
  <c r="P109" i="7"/>
  <c r="J118" i="7"/>
  <c r="F132" i="7"/>
  <c r="Q150" i="7"/>
  <c r="S151" i="7"/>
  <c r="Q149" i="7"/>
  <c r="L116" i="7"/>
  <c r="K145" i="7"/>
  <c r="S145" i="7"/>
  <c r="K150" i="7"/>
  <c r="J129" i="7"/>
  <c r="P121" i="7"/>
  <c r="I117" i="7"/>
  <c r="L144" i="7"/>
  <c r="S113" i="7"/>
  <c r="Q159" i="7"/>
  <c r="S112" i="7"/>
  <c r="B116" i="7"/>
  <c r="E130" i="7"/>
  <c r="P112" i="7"/>
  <c r="P125" i="7"/>
  <c r="S109" i="7"/>
  <c r="J110" i="7"/>
  <c r="I108" i="7"/>
  <c r="K107" i="7"/>
  <c r="S114" i="7"/>
  <c r="C111" i="7"/>
  <c r="L112" i="7"/>
  <c r="D115" i="7"/>
  <c r="C142" i="7"/>
  <c r="L110" i="7"/>
  <c r="P120" i="7"/>
  <c r="R109" i="7"/>
  <c r="K142" i="7"/>
  <c r="R122" i="7"/>
  <c r="D107" i="7"/>
  <c r="P156" i="7"/>
  <c r="B132" i="7"/>
  <c r="E109" i="7"/>
  <c r="I145" i="7"/>
  <c r="E114" i="7"/>
  <c r="C143" i="7"/>
  <c r="E143" i="7"/>
  <c r="L149" i="7"/>
  <c r="I131" i="7"/>
  <c r="J114" i="7"/>
  <c r="D153" i="7"/>
  <c r="P143" i="7"/>
  <c r="P122" i="7"/>
  <c r="B153" i="7"/>
  <c r="I113" i="7"/>
  <c r="K118" i="7"/>
  <c r="E153" i="7"/>
  <c r="K149" i="7"/>
  <c r="J143" i="7"/>
  <c r="L131" i="7"/>
  <c r="L109" i="7"/>
  <c r="I107" i="7"/>
  <c r="P142" i="7"/>
  <c r="L143" i="7"/>
  <c r="E111" i="7"/>
  <c r="C109" i="7"/>
  <c r="C115" i="7"/>
  <c r="E113" i="7"/>
  <c r="B111" i="7"/>
  <c r="P113" i="7"/>
  <c r="J116" i="7"/>
  <c r="L118" i="7"/>
  <c r="Q121" i="7"/>
  <c r="B130" i="7"/>
  <c r="D156" i="7"/>
  <c r="D143" i="7"/>
  <c r="K143" i="7"/>
  <c r="J142" i="7"/>
  <c r="C153" i="7"/>
  <c r="Q157" i="7"/>
  <c r="I150" i="7"/>
  <c r="P159" i="7"/>
  <c r="J111" i="7"/>
  <c r="B152" i="7"/>
  <c r="R112" i="7"/>
  <c r="L115" i="7"/>
  <c r="K119" i="7"/>
  <c r="L145" i="7"/>
  <c r="Q108" i="7"/>
  <c r="R114" i="7"/>
  <c r="F128" i="7"/>
  <c r="P150" i="7"/>
  <c r="Q122" i="7"/>
  <c r="R143" i="7"/>
  <c r="B112" i="7"/>
  <c r="I112" i="7"/>
  <c r="M129" i="7"/>
  <c r="P145" i="7"/>
  <c r="C144" i="7"/>
  <c r="K114" i="7"/>
  <c r="B108" i="7"/>
  <c r="I110" i="7"/>
  <c r="D114" i="7"/>
  <c r="P146" i="7"/>
  <c r="Q158" i="7"/>
  <c r="I141" i="7"/>
  <c r="Q110" i="7"/>
  <c r="I149" i="7"/>
  <c r="I142" i="7"/>
  <c r="R145" i="7"/>
  <c r="C113" i="7"/>
  <c r="P108" i="7"/>
  <c r="S149" i="7"/>
  <c r="E148" i="7"/>
  <c r="Q120" i="7"/>
  <c r="E120" i="7"/>
  <c r="E112" i="7"/>
  <c r="Q160" i="7"/>
  <c r="E142" i="7"/>
  <c r="P114" i="7"/>
  <c r="L108" i="7"/>
  <c r="B109" i="7"/>
  <c r="C148" i="7"/>
  <c r="K144" i="7"/>
  <c r="J119" i="7"/>
  <c r="Q114" i="7"/>
  <c r="C128" i="7"/>
  <c r="I143" i="7"/>
  <c r="R151" i="7"/>
  <c r="S146" i="7"/>
  <c r="B129" i="7"/>
  <c r="E156" i="7"/>
  <c r="S125" i="7"/>
  <c r="S110" i="7"/>
  <c r="J108" i="7"/>
  <c r="D113" i="7"/>
  <c r="S121" i="7"/>
  <c r="K113" i="7"/>
  <c r="P149" i="7"/>
  <c r="L142" i="7"/>
  <c r="Q125" i="7"/>
  <c r="C152" i="7"/>
  <c r="I118" i="7"/>
  <c r="Q113" i="7"/>
  <c r="C132" i="7"/>
  <c r="K141" i="7"/>
  <c r="J112" i="7"/>
  <c r="S120" i="7"/>
  <c r="E108" i="7"/>
  <c r="K108" i="7"/>
  <c r="L119" i="7"/>
  <c r="L150" i="7"/>
  <c r="B120" i="7"/>
  <c r="P110" i="7"/>
  <c r="M131" i="7"/>
  <c r="E128" i="7"/>
  <c r="D109" i="7"/>
  <c r="J117" i="7"/>
  <c r="J107" i="7"/>
  <c r="R144" i="7"/>
  <c r="P163" i="7"/>
  <c r="B148" i="7"/>
  <c r="E152" i="7"/>
  <c r="C116" i="7"/>
  <c r="K124" i="7"/>
  <c r="C112" i="7"/>
  <c r="Q156" i="7"/>
  <c r="B156" i="7"/>
  <c r="D152" i="7"/>
  <c r="K112" i="7"/>
  <c r="E132" i="7"/>
  <c r="R110" i="7"/>
  <c r="C110" i="7"/>
  <c r="S150" i="7"/>
  <c r="C108" i="7"/>
  <c r="J109" i="7"/>
  <c r="R123" i="7"/>
  <c r="S143" i="7"/>
  <c r="J124" i="7"/>
  <c r="F129" i="7"/>
  <c r="R142" i="7"/>
  <c r="P144" i="7"/>
  <c r="K115" i="7"/>
  <c r="P123" i="7"/>
  <c r="E133" i="7"/>
  <c r="D144" i="7"/>
  <c r="B143" i="7"/>
  <c r="C130" i="7"/>
  <c r="E144" i="7"/>
  <c r="R121" i="7"/>
  <c r="R120" i="7"/>
  <c r="Q144" i="7"/>
  <c r="D108" i="7"/>
  <c r="Q151" i="7"/>
  <c r="B128" i="7"/>
  <c r="E129" i="7"/>
  <c r="Q142" i="7"/>
  <c r="I124" i="7"/>
  <c r="L111" i="7"/>
  <c r="I119" i="7"/>
  <c r="B110" i="7"/>
  <c r="S108" i="7"/>
  <c r="E116" i="7"/>
  <c r="C133" i="7"/>
  <c r="B115" i="7"/>
  <c r="I115" i="7"/>
  <c r="J149" i="7"/>
  <c r="R149" i="7"/>
  <c r="D142" i="7"/>
  <c r="L141" i="7"/>
  <c r="S144" i="7"/>
  <c r="C114" i="7"/>
  <c r="K111" i="7"/>
  <c r="E115" i="7"/>
  <c r="L113" i="7"/>
  <c r="E110" i="7"/>
  <c r="Q109" i="7"/>
  <c r="I144" i="7"/>
  <c r="S122" i="7"/>
  <c r="L114" i="7"/>
  <c r="B114" i="7"/>
  <c r="J141" i="7"/>
  <c r="R146" i="7"/>
  <c r="K116" i="7"/>
  <c r="Q163" i="7"/>
  <c r="I116" i="7"/>
  <c r="E107" i="7"/>
  <c r="Q112" i="7"/>
  <c r="J113" i="7"/>
  <c r="Q145" i="7"/>
  <c r="R125" i="7"/>
  <c r="L107" i="7"/>
  <c r="D110" i="7"/>
  <c r="L124" i="7"/>
  <c r="F130" i="7"/>
  <c r="Q123" i="7"/>
  <c r="I114" i="7"/>
  <c r="C156" i="7"/>
  <c r="D148" i="7"/>
  <c r="D120" i="7"/>
  <c r="P157" i="7"/>
  <c r="P160" i="7"/>
  <c r="D111" i="7"/>
  <c r="J144" i="7"/>
  <c r="J115" i="7"/>
  <c r="C120" i="7"/>
  <c r="I129" i="7"/>
  <c r="D116" i="7"/>
  <c r="I111" i="7"/>
  <c r="J150" i="7"/>
  <c r="D112" i="7"/>
  <c r="R113" i="7"/>
  <c r="K109" i="7"/>
  <c r="J131" i="7"/>
  <c r="B113" i="7"/>
  <c r="K110" i="7"/>
  <c r="Q143" i="7"/>
  <c r="B142" i="7"/>
  <c r="R150" i="7"/>
  <c r="R108" i="7"/>
  <c r="I109" i="7"/>
  <c r="B144" i="7"/>
  <c r="L117" i="7"/>
  <c r="P151" i="7"/>
  <c r="C129" i="7"/>
  <c r="S142" i="7"/>
  <c r="K117" i="7"/>
  <c r="Q14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<sst xmlns="http://schemas.openxmlformats.org/spreadsheetml/2006/main" count="257" uniqueCount="103">
  <si>
    <t>RANDOM LENGTHS INTERNATIONAL REPORT</t>
  </si>
  <si>
    <t>Date</t>
  </si>
  <si>
    <t>Year</t>
  </si>
  <si>
    <t>Month</t>
  </si>
  <si>
    <t>PRICES TO EXPORTERS</t>
  </si>
  <si>
    <t>SOUTHERN PINE</t>
  </si>
  <si>
    <t>DOUGLAS FIR</t>
  </si>
  <si>
    <t>Merchantable #2</t>
  </si>
  <si>
    <t>KD Saps</t>
  </si>
  <si>
    <t>Clears</t>
  </si>
  <si>
    <t>1x4</t>
  </si>
  <si>
    <t>#2 Clear, 15%#3</t>
  </si>
  <si>
    <t>1x6</t>
  </si>
  <si>
    <t>2x5 &amp; wdr</t>
  </si>
  <si>
    <t>1x8</t>
  </si>
  <si>
    <t>3x6 &amp; wdr</t>
  </si>
  <si>
    <t>1x10</t>
  </si>
  <si>
    <t>4x6 &amp; wdr</t>
  </si>
  <si>
    <t>1x12</t>
  </si>
  <si>
    <t>#4(D)</t>
  </si>
  <si>
    <t>2x4</t>
  </si>
  <si>
    <t>1-5/8x6</t>
  </si>
  <si>
    <t>2x6</t>
  </si>
  <si>
    <t>1-5/8x8</t>
  </si>
  <si>
    <t>2x8</t>
  </si>
  <si>
    <t>1-5/8x10</t>
  </si>
  <si>
    <t>2x10</t>
  </si>
  <si>
    <t>1-5/8x12</t>
  </si>
  <si>
    <t>2x12</t>
  </si>
  <si>
    <t>5/4x6</t>
  </si>
  <si>
    <t>5/4x8</t>
  </si>
  <si>
    <t>5/4x10</t>
  </si>
  <si>
    <t>Merchantable</t>
  </si>
  <si>
    <t>Export Prime</t>
  </si>
  <si>
    <t>5/4x12</t>
  </si>
  <si>
    <t>#1, 25%#2</t>
  </si>
  <si>
    <t>8/4</t>
  </si>
  <si>
    <t>2-1/2x6</t>
  </si>
  <si>
    <t>2-1/2x7</t>
  </si>
  <si>
    <t>3x9</t>
  </si>
  <si>
    <t>Merchantable #1</t>
  </si>
  <si>
    <t>6x12 &amp; wdr</t>
  </si>
  <si>
    <t>2x6 &amp; wdr</t>
  </si>
  <si>
    <t>Select FOHC</t>
  </si>
  <si>
    <t>PLYWOOD</t>
  </si>
  <si>
    <t>Western</t>
  </si>
  <si>
    <t>Southern</t>
  </si>
  <si>
    <t>Sheathing</t>
  </si>
  <si>
    <t>OSB</t>
  </si>
  <si>
    <t>3/8"</t>
  </si>
  <si>
    <t>North Central</t>
  </si>
  <si>
    <t>W. Canada</t>
  </si>
  <si>
    <t>1/2"</t>
  </si>
  <si>
    <t>15/32"</t>
  </si>
  <si>
    <t>7/16"</t>
  </si>
  <si>
    <t>3/4"</t>
  </si>
  <si>
    <t>23/32"</t>
  </si>
  <si>
    <t>Southwest</t>
  </si>
  <si>
    <t>Southeast</t>
  </si>
  <si>
    <t>Underlayment</t>
  </si>
  <si>
    <t>(1) P&amp;TS, add:</t>
  </si>
  <si>
    <t>West</t>
  </si>
  <si>
    <t>South</t>
  </si>
  <si>
    <t>PRICES TO IMPORTERS</t>
  </si>
  <si>
    <t>BABY SQUARES (Japan)</t>
  </si>
  <si>
    <t>CLEARS (Northern Europe)</t>
  </si>
  <si>
    <t>KD Hemlock</t>
  </si>
  <si>
    <t>Hemlock</t>
  </si>
  <si>
    <t>#2 Clears, 15% #3</t>
  </si>
  <si>
    <t>4-1/8x4-1/8 10'</t>
  </si>
  <si>
    <t>4-1/8x4-1/8 13'</t>
  </si>
  <si>
    <t>2-1/2x6 &amp; wdr</t>
  </si>
  <si>
    <t>KD Douglas Fir</t>
  </si>
  <si>
    <t>4-1/8x4-1/8 10-20'</t>
  </si>
  <si>
    <t>Cedar</t>
  </si>
  <si>
    <t>#2 Clear&amp;Btr</t>
  </si>
  <si>
    <t>WESTERN S-P-F (Shanghai)</t>
  </si>
  <si>
    <t>7/4x4</t>
  </si>
  <si>
    <t>#2&amp;Btr 2x4</t>
  </si>
  <si>
    <t>7/4x6</t>
  </si>
  <si>
    <t>J-GRADE (Japan)</t>
  </si>
  <si>
    <t>#3/Utility 2x4</t>
  </si>
  <si>
    <t>Western S-P-F</t>
  </si>
  <si>
    <t>#3 2x6</t>
  </si>
  <si>
    <t>#2&amp;Btr 2x4 10/20</t>
  </si>
  <si>
    <t>Economy 2x4</t>
  </si>
  <si>
    <t>#2&amp;Btr 2x10 10/20</t>
  </si>
  <si>
    <t>Economy 2x6</t>
  </si>
  <si>
    <t>EUROPEAN SPRUCE BOARDS</t>
  </si>
  <si>
    <t>2x4 Studs</t>
  </si>
  <si>
    <t>#2 1x4</t>
  </si>
  <si>
    <t>SYP DECKING (Shanghai)</t>
  </si>
  <si>
    <t>#2 1x6</t>
  </si>
  <si>
    <t>5/4x6 Standard</t>
  </si>
  <si>
    <t>#2 1x8</t>
  </si>
  <si>
    <t>5/4x6 Premium</t>
  </si>
  <si>
    <t>#2 1x10</t>
  </si>
  <si>
    <t>#2 1x12</t>
  </si>
  <si>
    <t>OFFSHORE OSB (Europe, S. America)</t>
  </si>
  <si>
    <t>NEDA (Japan)</t>
  </si>
  <si>
    <t>23/32" T&amp;G</t>
  </si>
  <si>
    <t>45x105mm 13'</t>
  </si>
  <si>
    <r>
      <rPr>
        <b/>
        <sz val="11"/>
        <color theme="1"/>
        <rFont val="Calibri"/>
        <family val="2"/>
        <scheme val="minor"/>
      </rPr>
      <t>Random Lengths International Reports</t>
    </r>
    <r>
      <rPr>
        <sz val="10"/>
        <rFont val="Arial"/>
        <family val="2"/>
      </rPr>
      <t xml:space="preserve"> are published </t>
    </r>
    <r>
      <rPr>
        <b/>
        <u/>
        <sz val="11"/>
        <color theme="1"/>
        <rFont val="Calibri"/>
        <family val="2"/>
        <scheme val="minor"/>
      </rPr>
      <t>every 2 weeks</t>
    </r>
    <r>
      <rPr>
        <sz val="10"/>
        <rFont val="Arial"/>
        <family val="2"/>
      </rPr>
      <t xml:space="preserve"> (typically first and third Wednesday of each month) </t>
    </r>
    <r>
      <rPr>
        <b/>
        <sz val="11"/>
        <color theme="1"/>
        <rFont val="Calibri"/>
        <family val="2"/>
        <scheme val="minor"/>
      </rPr>
      <t xml:space="preserve">on </t>
    </r>
    <r>
      <rPr>
        <b/>
        <u/>
        <sz val="11"/>
        <color theme="1"/>
        <rFont val="Calibri"/>
        <family val="2"/>
        <scheme val="minor"/>
      </rPr>
      <t>Wednesdays</t>
    </r>
    <r>
      <rPr>
        <sz val="1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</si>
</sst>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General_)"/>
    <numFmt numFmtId="165" formatCode="00"/>
    <numFmt numFmtId="166" formatCode="mm/dd/yy_)"/>
    <numFmt numFmtId="167" formatCode="mm/dd/yy"/>
    <numFmt numFmtId="168" formatCode="\C#,##0"/>
    <numFmt numFmtId="169" formatCode="\+#,##0;\–#,##0;0"/>
    <numFmt numFmtId="170" formatCode="\+\C#,##0;\–\C#,##0;\C0"/>
    <numFmt numFmtId="171" formatCode="[$-409]d\-mmm\-yyyy;@"/>
  </numFmts>
  <fonts count="21" x14ac:knownFonts="1">
    <font>
      <sz val="10"/>
      <name val="Arial"/>
      <family val="2"/>
    </font>
    <font>
      <sz val="10"/>
      <name val="Arial"/>
      <family val="2"/>
    </font>
    <font>
      <b/>
      <i/>
      <sz val="16"/>
      <color indexed="17"/>
      <name val="Arial"/>
      <family val="2"/>
    </font>
    <font>
      <b/>
      <i/>
      <sz val="12"/>
      <color indexed="17"/>
      <name val="Arial"/>
      <family val="2"/>
    </font>
    <font>
      <b/>
      <sz val="10"/>
      <color indexed="10"/>
      <name val="Arial"/>
      <family val="2"/>
    </font>
    <font>
      <sz val="10"/>
      <color indexed="10"/>
      <name val="Arial"/>
      <family val="2"/>
    </font>
    <font>
      <sz val="10"/>
      <color indexed="12"/>
      <name val="Arial"/>
      <family val="2"/>
    </font>
    <font>
      <sz val="10"/>
      <name val="Arial"/>
      <family val="2"/>
    </font>
    <font>
      <sz val="10"/>
      <name val="Courier"/>
      <family val="3"/>
    </font>
    <font>
      <sz val="8"/>
      <name val="Arial"/>
      <family val="2"/>
    </font>
    <font>
      <i/>
      <sz val="10"/>
      <color indexed="10"/>
      <name val="Arial"/>
      <family val="2"/>
    </font>
    <font>
      <sz val="10"/>
      <color indexed="17"/>
      <name val="Arial"/>
      <family val="2"/>
    </font>
    <font>
      <i/>
      <sz val="10"/>
      <color indexed="12"/>
      <name val="Arial"/>
      <family val="2"/>
    </font>
    <font>
      <i/>
      <sz val="10"/>
      <name val="Arial"/>
      <family val="2"/>
    </font>
    <font>
      <b/>
      <sz val="12"/>
      <color indexed="12"/>
      <name val="Arial"/>
      <family val="2"/>
    </font>
    <font>
      <b/>
      <sz val="10"/>
      <name val="Arial"/>
      <family val="2"/>
    </font>
    <font>
      <sz val="10"/>
      <color indexed="8"/>
      <name val="Courier"/>
      <family val="3"/>
    </font>
    <font>
      <sz val="8"/>
      <color indexed="17"/>
      <name val="Arial"/>
      <family val="2"/>
    </font>
    <font>
      <b/>
      <sz val="10"/>
      <color indexed="8"/>
      <name val="Arial"/>
      <family val="2"/>
    </font>
    <font>
      <b/>
      <sz val="11"/>
      <color theme="1"/>
      <name val="Calibri"/>
      <family val="2"/>
      <scheme val="minor"/>
    </font>
    <font>
      <b/>
      <u/>
      <sz val="11"/>
      <color theme="1"/>
      <name val="Calibri"/>
      <family val="2"/>
      <scheme val="minor"/>
    </font>
  </fonts>
  <fills count="10">
    <fill>
      <patternFill patternType="none"/>
    </fill>
    <fill>
      <patternFill patternType="gray125"/>
    </fill>
    <fill>
      <patternFill patternType="solid">
        <fgColor indexed="26"/>
        <bgColor indexed="64"/>
      </patternFill>
    </fill>
    <fill>
      <patternFill patternType="solid">
        <fgColor indexed="34"/>
        <bgColor indexed="64"/>
      </patternFill>
    </fill>
    <fill>
      <patternFill patternType="solid">
        <fgColor indexed="46"/>
        <bgColor indexed="64"/>
      </patternFill>
    </fill>
    <fill>
      <patternFill patternType="solid">
        <fgColor indexed="29"/>
        <bgColor indexed="64"/>
      </patternFill>
    </fill>
    <fill>
      <patternFill patternType="solid">
        <fgColor indexed="27"/>
        <bgColor indexed="64"/>
      </patternFill>
    </fill>
    <fill>
      <patternFill patternType="solid">
        <fgColor indexed="43"/>
        <bgColor indexed="64"/>
      </patternFill>
    </fill>
    <fill>
      <patternFill patternType="solid">
        <fgColor theme="7" tint="0.59999389629810485"/>
        <bgColor indexed="64"/>
      </patternFill>
    </fill>
    <fill>
      <patternFill patternType="solid">
        <fgColor rgb="FFFFFF00"/>
        <bgColor indexed="64"/>
      </patternFill>
    </fill>
  </fills>
  <borders count="1">
    <border>
      <left/>
      <right/>
      <top/>
      <bottom/>
      <diagonal/>
    </border>
  </borders>
  <cellStyleXfs count="18">
    <xf numFmtId="164" fontId="0" fillId="0" borderId="0"/>
    <xf numFmtId="3" fontId="1" fillId="2" borderId="0">
      <alignment horizontal="right"/>
    </xf>
    <xf numFmtId="168" fontId="7" fillId="3" borderId="0">
      <alignment horizontal="right"/>
    </xf>
    <xf numFmtId="2" fontId="16" fillId="4" borderId="0">
      <alignment horizontal="right"/>
    </xf>
    <xf numFmtId="2" fontId="8" fillId="5" borderId="0">
      <alignment horizontal="right"/>
    </xf>
    <xf numFmtId="3" fontId="7" fillId="0" borderId="0">
      <alignment horizontal="right"/>
      <protection locked="0"/>
    </xf>
    <xf numFmtId="168" fontId="7" fillId="0" borderId="0">
      <alignment horizontal="right"/>
      <protection locked="0"/>
    </xf>
    <xf numFmtId="168" fontId="1" fillId="0" borderId="0">
      <alignment horizontal="right"/>
      <protection locked="0"/>
    </xf>
    <xf numFmtId="168" fontId="7" fillId="6" borderId="0">
      <alignment horizontal="right"/>
      <protection locked="0"/>
    </xf>
    <xf numFmtId="168" fontId="7" fillId="2" borderId="0">
      <alignment horizontal="right"/>
      <protection locked="0"/>
    </xf>
    <xf numFmtId="3" fontId="1" fillId="7" borderId="0">
      <alignment horizontal="right"/>
      <protection locked="0"/>
    </xf>
    <xf numFmtId="3" fontId="1" fillId="2" borderId="0">
      <alignment horizontal="right"/>
      <protection locked="0"/>
    </xf>
    <xf numFmtId="169" fontId="7" fillId="0" borderId="0">
      <alignment horizontal="right"/>
    </xf>
    <xf numFmtId="170" fontId="1" fillId="0" borderId="0">
      <alignment horizontal="right"/>
    </xf>
    <xf numFmtId="170" fontId="7" fillId="0" borderId="0">
      <alignment horizontal="right"/>
    </xf>
    <xf numFmtId="169" fontId="1" fillId="2" borderId="0">
      <alignment horizontal="right"/>
    </xf>
    <xf numFmtId="3" fontId="1" fillId="0" borderId="0">
      <alignment horizontal="right"/>
      <protection locked="0"/>
    </xf>
    <xf numFmtId="168" fontId="1" fillId="6" borderId="0">
      <alignment horizontal="right"/>
      <protection locked="0"/>
    </xf>
  </cellStyleXfs>
  <cellXfs count="68">
    <xf numFmtId="164" fontId="0" fillId="0" borderId="0" xfId="0"/>
    <xf numFmtId="168" fontId="7" fillId="6" borderId="0" xfId="8" applyProtection="1">
      <alignment horizontal="right"/>
    </xf>
    <xf numFmtId="3" fontId="1" fillId="7" borderId="0" xfId="10" applyProtection="1">
      <alignment horizontal="right"/>
    </xf>
    <xf numFmtId="3" fontId="4" fillId="0" borderId="0" xfId="0" quotePrefix="1" applyNumberFormat="1" applyFont="1" applyAlignment="1">
      <alignment horizontal="left"/>
    </xf>
    <xf numFmtId="3" fontId="6" fillId="0" borderId="0" xfId="0" applyNumberFormat="1" applyFont="1" applyAlignment="1">
      <alignment horizontal="right"/>
    </xf>
    <xf numFmtId="3" fontId="3" fillId="0" borderId="0" xfId="0" quotePrefix="1" applyNumberFormat="1" applyFont="1" applyAlignment="1">
      <alignment horizontal="left"/>
    </xf>
    <xf numFmtId="3" fontId="5" fillId="0" borderId="0" xfId="0" applyNumberFormat="1" applyFont="1" applyAlignment="1">
      <alignment horizontal="left"/>
    </xf>
    <xf numFmtId="3" fontId="4" fillId="0" borderId="0" xfId="0" applyNumberFormat="1" applyFont="1" applyAlignment="1">
      <alignment horizontal="left"/>
    </xf>
    <xf numFmtId="3" fontId="6" fillId="0" borderId="0" xfId="0" applyNumberFormat="1" applyFont="1" applyAlignment="1">
      <alignment horizontal="center"/>
    </xf>
    <xf numFmtId="3" fontId="6" fillId="0" borderId="0" xfId="0" quotePrefix="1" applyNumberFormat="1" applyFont="1" applyAlignment="1">
      <alignment horizontal="right"/>
    </xf>
    <xf numFmtId="3" fontId="6" fillId="0" borderId="0" xfId="0" applyNumberFormat="1" applyFont="1" applyAlignment="1">
      <alignment horizontal="centerContinuous"/>
    </xf>
    <xf numFmtId="167" fontId="3" fillId="0" borderId="0" xfId="0" applyNumberFormat="1" applyFont="1" applyAlignment="1">
      <alignment horizontal="left"/>
    </xf>
    <xf numFmtId="3" fontId="14" fillId="0" borderId="0" xfId="0" applyNumberFormat="1" applyFont="1" applyAlignment="1">
      <alignment horizontal="left"/>
    </xf>
    <xf numFmtId="3" fontId="14" fillId="0" borderId="0" xfId="0" quotePrefix="1" applyNumberFormat="1" applyFont="1" applyAlignment="1">
      <alignment horizontal="left"/>
    </xf>
    <xf numFmtId="164" fontId="0" fillId="0" borderId="0" xfId="0" applyAlignment="1">
      <alignment horizontal="centerContinuous"/>
    </xf>
    <xf numFmtId="164" fontId="15" fillId="0" borderId="0" xfId="0" applyFont="1"/>
    <xf numFmtId="164" fontId="4" fillId="0" borderId="0" xfId="0" applyFont="1" applyAlignment="1">
      <alignment horizontal="center"/>
    </xf>
    <xf numFmtId="164" fontId="4" fillId="0" borderId="0" xfId="0" applyFont="1"/>
    <xf numFmtId="164" fontId="0" fillId="0" borderId="0" xfId="0" applyAlignment="1">
      <alignment horizontal="right"/>
    </xf>
    <xf numFmtId="3" fontId="7" fillId="0" borderId="0" xfId="5" applyProtection="1">
      <alignment horizontal="right"/>
    </xf>
    <xf numFmtId="164" fontId="12" fillId="0" borderId="0" xfId="0" applyFont="1" applyAlignment="1">
      <alignment horizontal="center"/>
    </xf>
    <xf numFmtId="3" fontId="13" fillId="0" borderId="0" xfId="0" applyNumberFormat="1" applyFont="1" applyAlignment="1">
      <alignment horizontal="right"/>
    </xf>
    <xf numFmtId="3" fontId="10" fillId="0" borderId="0" xfId="0" applyNumberFormat="1" applyFont="1" applyAlignment="1">
      <alignment horizontal="right"/>
    </xf>
    <xf numFmtId="3" fontId="11" fillId="0" borderId="0" xfId="0" applyNumberFormat="1" applyFont="1"/>
    <xf numFmtId="168" fontId="7" fillId="0" borderId="0" xfId="6" applyProtection="1">
      <alignment horizontal="right"/>
    </xf>
    <xf numFmtId="164" fontId="2" fillId="0" borderId="0" xfId="0" quotePrefix="1" applyFont="1" applyAlignment="1">
      <alignment horizontal="left"/>
    </xf>
    <xf numFmtId="164" fontId="17" fillId="0" borderId="0" xfId="0" quotePrefix="1" applyFont="1" applyAlignment="1">
      <alignment horizontal="left"/>
    </xf>
    <xf numFmtId="166" fontId="0" fillId="0" borderId="0" xfId="0" applyNumberFormat="1" applyAlignment="1">
      <alignment horizontal="center"/>
    </xf>
    <xf numFmtId="165" fontId="1" fillId="0" borderId="0" xfId="0" applyNumberFormat="1" applyFont="1" applyAlignment="1">
      <alignment horizontal="center"/>
    </xf>
    <xf numFmtId="2" fontId="6" fillId="0" borderId="0" xfId="0" quotePrefix="1" applyNumberFormat="1" applyFont="1" applyAlignment="1">
      <alignment horizontal="right"/>
    </xf>
    <xf numFmtId="171" fontId="18" fillId="8" borderId="0" xfId="0" applyNumberFormat="1" applyFont="1" applyFill="1" applyAlignment="1">
      <alignment horizontal="center"/>
    </xf>
    <xf numFmtId="164" fontId="2" fillId="0" borderId="0" xfId="0" quotePrefix="1" applyFont="1" applyAlignment="1" applyProtection="1">
      <alignment horizontal="left"/>
      <protection locked="0"/>
    </xf>
    <xf numFmtId="164" fontId="0" fillId="0" borderId="0" xfId="0" applyProtection="1">
      <protection locked="0"/>
    </xf>
    <xf numFmtId="164" fontId="1" fillId="0" borderId="0" xfId="0" applyFont="1" applyProtection="1">
      <protection locked="0"/>
    </xf>
    <xf numFmtId="3" fontId="13" fillId="0" borderId="0" xfId="0" applyNumberFormat="1" applyFont="1" applyAlignment="1" applyProtection="1">
      <alignment horizontal="right"/>
      <protection locked="0"/>
    </xf>
    <xf numFmtId="3" fontId="10" fillId="0" borderId="0" xfId="0" applyNumberFormat="1" applyFont="1" applyAlignment="1" applyProtection="1">
      <alignment horizontal="right"/>
      <protection locked="0"/>
    </xf>
    <xf numFmtId="3" fontId="11" fillId="0" borderId="0" xfId="0" applyNumberFormat="1" applyFont="1" applyProtection="1">
      <protection locked="0"/>
    </xf>
    <xf numFmtId="164" fontId="12" fillId="0" borderId="0" xfId="0" applyFont="1" applyAlignment="1" applyProtection="1">
      <alignment horizontal="center"/>
      <protection locked="0"/>
    </xf>
    <xf numFmtId="1" fontId="1" fillId="0" borderId="0" xfId="0" applyNumberFormat="1" applyFont="1" applyAlignment="1" applyProtection="1">
      <alignment horizontal="center"/>
      <protection locked="0"/>
    </xf>
    <xf numFmtId="165" fontId="1" fillId="0" borderId="0" xfId="0" applyNumberFormat="1" applyFont="1" applyAlignment="1" applyProtection="1">
      <alignment horizontal="center"/>
      <protection locked="0"/>
    </xf>
    <xf numFmtId="166" fontId="0" fillId="0" borderId="0" xfId="0" applyNumberFormat="1" applyAlignment="1" applyProtection="1">
      <alignment horizontal="center"/>
      <protection locked="0"/>
    </xf>
    <xf numFmtId="167" fontId="3" fillId="0" borderId="0" xfId="0" applyNumberFormat="1" applyFont="1" applyAlignment="1" applyProtection="1">
      <alignment horizontal="left"/>
      <protection locked="0"/>
    </xf>
    <xf numFmtId="3" fontId="3" fillId="0" borderId="0" xfId="0" quotePrefix="1" applyNumberFormat="1" applyFont="1" applyAlignment="1" applyProtection="1">
      <alignment horizontal="left"/>
      <protection locked="0"/>
    </xf>
    <xf numFmtId="3" fontId="1" fillId="0" borderId="0" xfId="0" applyNumberFormat="1" applyFont="1" applyProtection="1">
      <protection locked="0"/>
    </xf>
    <xf numFmtId="3" fontId="14" fillId="0" borderId="0" xfId="0" applyNumberFormat="1" applyFont="1" applyAlignment="1" applyProtection="1">
      <alignment horizontal="left"/>
      <protection locked="0"/>
    </xf>
    <xf numFmtId="3" fontId="5" fillId="0" borderId="0" xfId="0" applyNumberFormat="1" applyFont="1" applyAlignment="1" applyProtection="1">
      <alignment horizontal="left"/>
      <protection locked="0"/>
    </xf>
    <xf numFmtId="3" fontId="4" fillId="0" borderId="0" xfId="0" quotePrefix="1" applyNumberFormat="1" applyFont="1" applyAlignment="1" applyProtection="1">
      <alignment horizontal="left"/>
      <protection locked="0"/>
    </xf>
    <xf numFmtId="3" fontId="4" fillId="0" borderId="0" xfId="0" applyNumberFormat="1" applyFont="1" applyAlignment="1" applyProtection="1">
      <alignment horizontal="left"/>
      <protection locked="0"/>
    </xf>
    <xf numFmtId="3" fontId="6" fillId="0" borderId="0" xfId="0" applyNumberFormat="1" applyFont="1" applyAlignment="1" applyProtection="1">
      <alignment horizontal="right"/>
      <protection locked="0"/>
    </xf>
    <xf numFmtId="3" fontId="1" fillId="0" borderId="0" xfId="16">
      <alignment horizontal="right"/>
      <protection locked="0"/>
    </xf>
    <xf numFmtId="3" fontId="1" fillId="7" borderId="0" xfId="10">
      <alignment horizontal="right"/>
      <protection locked="0"/>
    </xf>
    <xf numFmtId="164" fontId="0" fillId="0" borderId="0" xfId="0" applyAlignment="1" applyProtection="1">
      <alignment horizontal="centerContinuous"/>
      <protection locked="0"/>
    </xf>
    <xf numFmtId="3" fontId="6" fillId="0" borderId="0" xfId="0" applyNumberFormat="1" applyFont="1" applyAlignment="1" applyProtection="1">
      <alignment horizontal="centerContinuous"/>
      <protection locked="0"/>
    </xf>
    <xf numFmtId="2" fontId="6" fillId="0" borderId="0" xfId="0" quotePrefix="1" applyNumberFormat="1" applyFont="1" applyAlignment="1" applyProtection="1">
      <alignment horizontal="right"/>
      <protection locked="0"/>
    </xf>
    <xf numFmtId="3" fontId="6" fillId="0" borderId="0" xfId="0" quotePrefix="1" applyNumberFormat="1" applyFont="1" applyAlignment="1" applyProtection="1">
      <alignment horizontal="right"/>
      <protection locked="0"/>
    </xf>
    <xf numFmtId="164" fontId="15" fillId="0" borderId="0" xfId="0" applyFont="1" applyProtection="1">
      <protection locked="0"/>
    </xf>
    <xf numFmtId="164" fontId="4" fillId="0" borderId="0" xfId="0" applyFont="1" applyAlignment="1" applyProtection="1">
      <alignment horizontal="center"/>
      <protection locked="0"/>
    </xf>
    <xf numFmtId="164" fontId="4" fillId="0" borderId="0" xfId="0" applyFont="1" applyProtection="1">
      <protection locked="0"/>
    </xf>
    <xf numFmtId="164" fontId="17" fillId="0" borderId="0" xfId="0" quotePrefix="1" applyFont="1" applyAlignment="1" applyProtection="1">
      <alignment horizontal="left"/>
      <protection locked="0"/>
    </xf>
    <xf numFmtId="3" fontId="14" fillId="0" borderId="0" xfId="0" quotePrefix="1" applyNumberFormat="1" applyFont="1" applyAlignment="1" applyProtection="1">
      <alignment horizontal="left"/>
      <protection locked="0"/>
    </xf>
    <xf numFmtId="168" fontId="1" fillId="0" borderId="0" xfId="7">
      <alignment horizontal="right"/>
      <protection locked="0"/>
    </xf>
    <xf numFmtId="168" fontId="1" fillId="6" borderId="0" xfId="17">
      <alignment horizontal="right"/>
      <protection locked="0"/>
    </xf>
    <xf numFmtId="164" fontId="0" fillId="0" borderId="0" xfId="0" applyAlignment="1" applyProtection="1">
      <alignment horizontal="right"/>
      <protection locked="0"/>
    </xf>
    <xf numFmtId="3" fontId="6" fillId="0" borderId="0" xfId="0" applyNumberFormat="1" applyFont="1" applyAlignment="1" applyProtection="1">
      <alignment horizontal="center"/>
      <protection locked="0"/>
    </xf>
    <xf numFmtId="171" fontId="18" fillId="9" borderId="0" xfId="0" applyNumberFormat="1" applyFont="1" applyFill="1" applyAlignment="1">
      <alignment horizontal="center"/>
    </xf>
    <xf numFmtId="164" fontId="1" fillId="0" borderId="0" xfId="0" applyFont="1"/>
    <xf numFmtId="1" fontId="1" fillId="0" borderId="0" xfId="0" applyNumberFormat="1" applyFont="1" applyAlignment="1">
      <alignment horizontal="center"/>
    </xf>
    <xf numFmtId="3" fontId="1" fillId="0" borderId="0" xfId="0" applyNumberFormat="1" applyFont="1"/>
  </cellXfs>
  <cellStyles count="18">
    <cellStyle name="calcPrice" xfId="1" xr:uid="{00000000-0005-0000-0000-000000000000}"/>
    <cellStyle name="calcPrice$C" xfId="2" xr:uid="{00000000-0005-0000-0000-000001000000}"/>
    <cellStyle name="DbPrice" xfId="3" xr:uid="{00000000-0005-0000-0000-000002000000}"/>
    <cellStyle name="DbTag" xfId="4" xr:uid="{00000000-0005-0000-0000-000003000000}"/>
    <cellStyle name="Normal" xfId="0" builtinId="0"/>
    <cellStyle name="Price" xfId="5" xr:uid="{00000000-0005-0000-0000-000005000000}"/>
    <cellStyle name="Price 2" xfId="16" xr:uid="{020318B2-04E7-40EB-8E8D-726D4AC8B78F}"/>
    <cellStyle name="Price$C" xfId="6" xr:uid="{00000000-0005-0000-0000-000006000000}"/>
    <cellStyle name="Price$C 2" xfId="7" xr:uid="{00000000-0005-0000-0000-000007000000}"/>
    <cellStyle name="Price$CCalc" xfId="8" xr:uid="{00000000-0005-0000-0000-000008000000}"/>
    <cellStyle name="Price$CCalc 2" xfId="9" xr:uid="{00000000-0005-0000-0000-000009000000}"/>
    <cellStyle name="Price$CCalc 3" xfId="17" xr:uid="{75C4CA7F-4A9E-4CD4-B9F2-B64DE5BEF40C}"/>
    <cellStyle name="PriceCalc" xfId="10" xr:uid="{00000000-0005-0000-0000-00000A000000}"/>
    <cellStyle name="PriceCalc 2" xfId="11" xr:uid="{00000000-0005-0000-0000-00000B000000}"/>
    <cellStyle name="UpsDowns" xfId="12" xr:uid="{00000000-0005-0000-0000-00000C000000}"/>
    <cellStyle name="UpsDowns$C" xfId="13" xr:uid="{00000000-0005-0000-0000-00000D000000}"/>
    <cellStyle name="UpsDowns$CCalc" xfId="14" xr:uid="{00000000-0005-0000-0000-00000E000000}"/>
    <cellStyle name="UpsDownsCalc" xfId="15" xr:uid="{00000000-0005-0000-0000-00000F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0</xdr:colOff>
      <xdr:row>16</xdr:row>
      <xdr:rowOff>0</xdr:rowOff>
    </xdr:to>
    <xdr:grpSp>
      <xdr:nvGrpSpPr>
        <xdr:cNvPr id="2" name="Group 1">
          <a:extLst>
            <a:ext uri="{FF2B5EF4-FFF2-40B4-BE49-F238E27FC236}">
              <a16:creationId xmlns:a16="http://schemas.microsoft.com/office/drawing/2014/main" id="{B30F9CE2-291C-43EE-8FDC-C58B461EDAF0}"/>
            </a:ext>
          </a:extLst>
        </xdr:cNvPr>
        <xdr:cNvGrpSpPr>
          <a:grpSpLocks/>
        </xdr:cNvGrpSpPr>
      </xdr:nvGrpSpPr>
      <xdr:grpSpPr bwMode="auto">
        <a:xfrm>
          <a:off x="0" y="0"/>
          <a:ext cx="7753350" cy="2686050"/>
          <a:chOff x="0" y="0"/>
          <a:chExt cx="7410450" cy="2686050"/>
        </a:xfrm>
      </xdr:grpSpPr>
      <xdr:sp macro="" textlink="">
        <xdr:nvSpPr>
          <xdr:cNvPr id="3" name="Rectangle 21">
            <a:extLst>
              <a:ext uri="{FF2B5EF4-FFF2-40B4-BE49-F238E27FC236}">
                <a16:creationId xmlns:a16="http://schemas.microsoft.com/office/drawing/2014/main" id="{D60B6E27-6FF7-6E8C-AFF7-6709DB40DA65}"/>
              </a:ext>
            </a:extLst>
          </xdr:cNvPr>
          <xdr:cNvSpPr>
            <a:spLocks noChangeArrowheads="1"/>
          </xdr:cNvSpPr>
        </xdr:nvSpPr>
        <xdr:spPr bwMode="auto">
          <a:xfrm>
            <a:off x="0" y="0"/>
            <a:ext cx="7410450" cy="26860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Text 49">
            <a:extLst>
              <a:ext uri="{FF2B5EF4-FFF2-40B4-BE49-F238E27FC236}">
                <a16:creationId xmlns:a16="http://schemas.microsoft.com/office/drawing/2014/main" id="{56EA85A5-63AB-EE8B-ADE9-2796547A5752}"/>
              </a:ext>
            </a:extLst>
          </xdr:cNvPr>
          <xdr:cNvSpPr txBox="1">
            <a:spLocks noChangeArrowheads="1"/>
          </xdr:cNvSpPr>
        </xdr:nvSpPr>
        <xdr:spPr bwMode="auto">
          <a:xfrm>
            <a:off x="264985" y="2009775"/>
            <a:ext cx="6898754" cy="56197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International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Page 5 starts at cell A101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5" name="Text 53">
            <a:extLst>
              <a:ext uri="{FF2B5EF4-FFF2-40B4-BE49-F238E27FC236}">
                <a16:creationId xmlns:a16="http://schemas.microsoft.com/office/drawing/2014/main" id="{E530A6B5-5C00-CD86-1953-4B59CAA02A49}"/>
              </a:ext>
            </a:extLst>
          </xdr:cNvPr>
          <xdr:cNvSpPr txBox="1">
            <a:spLocks noChangeArrowheads="1"/>
          </xdr:cNvSpPr>
        </xdr:nvSpPr>
        <xdr:spPr bwMode="auto">
          <a:xfrm>
            <a:off x="4678361" y="142875"/>
            <a:ext cx="2585891" cy="180975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oneCellAnchor>
    <xdr:from>
      <xdr:col>0</xdr:col>
      <xdr:colOff>142875</xdr:colOff>
      <xdr:row>0</xdr:row>
      <xdr:rowOff>161925</xdr:rowOff>
    </xdr:from>
    <xdr:ext cx="4343400" cy="1514475"/>
    <xdr:pic>
      <xdr:nvPicPr>
        <xdr:cNvPr id="6" name="Picture 1">
          <a:extLst>
            <a:ext uri="{FF2B5EF4-FFF2-40B4-BE49-F238E27FC236}">
              <a16:creationId xmlns:a16="http://schemas.microsoft.com/office/drawing/2014/main" id="{787904D3-4358-47F3-A240-6D8E7CA8E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161925"/>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0</xdr:colOff>
      <xdr:row>23</xdr:row>
      <xdr:rowOff>9525</xdr:rowOff>
    </xdr:from>
    <xdr:to>
      <xdr:col>5</xdr:col>
      <xdr:colOff>304800</xdr:colOff>
      <xdr:row>29</xdr:row>
      <xdr:rowOff>95250</xdr:rowOff>
    </xdr:to>
    <xdr:sp macro="" textlink="">
      <xdr:nvSpPr>
        <xdr:cNvPr id="7" name="TextBox 6">
          <a:extLst>
            <a:ext uri="{FF2B5EF4-FFF2-40B4-BE49-F238E27FC236}">
              <a16:creationId xmlns:a16="http://schemas.microsoft.com/office/drawing/2014/main" id="{B0E80801-3A0A-413B-9AC6-D56564ED3663}"/>
            </a:ext>
          </a:extLst>
        </xdr:cNvPr>
        <xdr:cNvSpPr txBox="1"/>
      </xdr:nvSpPr>
      <xdr:spPr>
        <a:xfrm>
          <a:off x="1181100" y="3829050"/>
          <a:ext cx="3219450" cy="10572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a:t>This version</a:t>
          </a:r>
          <a:r>
            <a:rPr lang="en-US" sz="1400" baseline="0"/>
            <a:t> can ONLY be used to generate file with the latest values. The latest publication date is automatically filled </a:t>
          </a:r>
          <a:r>
            <a:rPr lang="en-US" sz="1400" b="1" baseline="0">
              <a:solidFill>
                <a:schemeClr val="dk1"/>
              </a:solidFill>
              <a:effectLst/>
              <a:latin typeface="+mn-lt"/>
              <a:ea typeface="+mn-ea"/>
              <a:cs typeface="+mn-cs"/>
            </a:rPr>
            <a:t>in the highlighted cell (B22).</a:t>
          </a:r>
          <a:endParaRPr lang="en-US" sz="1400">
            <a:effectLst/>
          </a:endParaRPr>
        </a:p>
        <a:p>
          <a:endParaRPr lang="en-US" sz="1100" baseline="0"/>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0</xdr:colOff>
      <xdr:row>16</xdr:row>
      <xdr:rowOff>0</xdr:rowOff>
    </xdr:to>
    <xdr:grpSp>
      <xdr:nvGrpSpPr>
        <xdr:cNvPr id="39717" name="Group 1">
          <a:extLst>
            <a:ext uri="{FF2B5EF4-FFF2-40B4-BE49-F238E27FC236}">
              <a16:creationId xmlns:a16="http://schemas.microsoft.com/office/drawing/2014/main" id="{00000000-0008-0000-0100-0000259B0000}"/>
            </a:ext>
          </a:extLst>
        </xdr:cNvPr>
        <xdr:cNvGrpSpPr>
          <a:grpSpLocks/>
        </xdr:cNvGrpSpPr>
      </xdr:nvGrpSpPr>
      <xdr:grpSpPr bwMode="auto">
        <a:xfrm>
          <a:off x="0" y="0"/>
          <a:ext cx="7724775" cy="2686050"/>
          <a:chOff x="0" y="0"/>
          <a:chExt cx="7410450" cy="2686050"/>
        </a:xfrm>
      </xdr:grpSpPr>
      <xdr:sp macro="" textlink="">
        <xdr:nvSpPr>
          <xdr:cNvPr id="39719" name="Rectangle 21">
            <a:extLst>
              <a:ext uri="{FF2B5EF4-FFF2-40B4-BE49-F238E27FC236}">
                <a16:creationId xmlns:a16="http://schemas.microsoft.com/office/drawing/2014/main" id="{00000000-0008-0000-0100-0000279B0000}"/>
              </a:ext>
            </a:extLst>
          </xdr:cNvPr>
          <xdr:cNvSpPr>
            <a:spLocks noChangeArrowheads="1"/>
          </xdr:cNvSpPr>
        </xdr:nvSpPr>
        <xdr:spPr bwMode="auto">
          <a:xfrm>
            <a:off x="0" y="0"/>
            <a:ext cx="7410450" cy="26860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190" name="Text 49">
            <a:extLst>
              <a:ext uri="{FF2B5EF4-FFF2-40B4-BE49-F238E27FC236}">
                <a16:creationId xmlns:a16="http://schemas.microsoft.com/office/drawing/2014/main" id="{00000000-0008-0000-0100-0000161C0000}"/>
              </a:ext>
            </a:extLst>
          </xdr:cNvPr>
          <xdr:cNvSpPr txBox="1">
            <a:spLocks noChangeArrowheads="1"/>
          </xdr:cNvSpPr>
        </xdr:nvSpPr>
        <xdr:spPr bwMode="auto">
          <a:xfrm>
            <a:off x="264985" y="2009775"/>
            <a:ext cx="6898754" cy="56197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2860" rIns="0" bIns="0" anchor="t" upright="1"/>
          <a:lstStyle/>
          <a:p>
            <a:pPr algn="l" rtl="0">
              <a:defRPr sz="1000"/>
            </a:pPr>
            <a:r>
              <a:rPr lang="en-US" sz="1200" b="1" i="1" u="none" strike="noStrike" baseline="0">
                <a:solidFill>
                  <a:srgbClr val="000000"/>
                </a:solidFill>
                <a:latin typeface="Arial"/>
                <a:cs typeface="Arial"/>
              </a:rPr>
              <a:t>This Is The Random Lengths International Price Guide</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Page 5 starts at cell A101</a:t>
            </a: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sp macro="" textlink="">
        <xdr:nvSpPr>
          <xdr:cNvPr id="7191" name="Text 53">
            <a:extLst>
              <a:ext uri="{FF2B5EF4-FFF2-40B4-BE49-F238E27FC236}">
                <a16:creationId xmlns:a16="http://schemas.microsoft.com/office/drawing/2014/main" id="{00000000-0008-0000-0100-0000171C0000}"/>
              </a:ext>
            </a:extLst>
          </xdr:cNvPr>
          <xdr:cNvSpPr txBox="1">
            <a:spLocks noChangeArrowheads="1"/>
          </xdr:cNvSpPr>
        </xdr:nvSpPr>
        <xdr:spPr bwMode="auto">
          <a:xfrm>
            <a:off x="4678361" y="142875"/>
            <a:ext cx="2585891" cy="180975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36576" tIns="27432" rIns="0" bIns="0" anchor="t" upright="1"/>
          <a:lstStyle/>
          <a:p>
            <a:pPr algn="l" rtl="0">
              <a:defRPr sz="1000"/>
            </a:pPr>
            <a:r>
              <a:rPr lang="en-US" sz="1200" b="1" i="0" u="none" strike="noStrike" baseline="0">
                <a:solidFill>
                  <a:srgbClr val="FF0000"/>
                </a:solidFill>
                <a:latin typeface="Arial"/>
                <a:cs typeface="Arial"/>
              </a:rPr>
              <a:t>COPYRIGHT © 2025, Random Lengths Publications, Inc.</a:t>
            </a: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No part of this transmission may be reproduced, transmitted, or retransmitted in any form or by any means, electronic, or mechanical, including photocopy, recording, facsimile, information storage or retrieval systems, or retransmission via any telecommunications network without written permission, from the publisher.</a:t>
            </a:r>
          </a:p>
          <a:p>
            <a:pPr algn="l" rtl="0">
              <a:defRPr sz="1000"/>
            </a:pPr>
            <a:endParaRPr lang="en-US" sz="1000" b="0" i="0" u="none" strike="noStrike" baseline="0">
              <a:solidFill>
                <a:srgbClr val="000000"/>
              </a:solidFill>
              <a:latin typeface="Arial"/>
              <a:cs typeface="Arial"/>
            </a:endParaRPr>
          </a:p>
        </xdr:txBody>
      </xdr:sp>
    </xdr:grpSp>
    <xdr:clientData/>
  </xdr:twoCellAnchor>
  <xdr:twoCellAnchor editAs="oneCell">
    <xdr:from>
      <xdr:col>0</xdr:col>
      <xdr:colOff>142875</xdr:colOff>
      <xdr:row>0</xdr:row>
      <xdr:rowOff>161925</xdr:rowOff>
    </xdr:from>
    <xdr:to>
      <xdr:col>5</xdr:col>
      <xdr:colOff>419100</xdr:colOff>
      <xdr:row>9</xdr:row>
      <xdr:rowOff>123825</xdr:rowOff>
    </xdr:to>
    <xdr:pic>
      <xdr:nvPicPr>
        <xdr:cNvPr id="39718" name="Picture 1">
          <a:extLst>
            <a:ext uri="{FF2B5EF4-FFF2-40B4-BE49-F238E27FC236}">
              <a16:creationId xmlns:a16="http://schemas.microsoft.com/office/drawing/2014/main" id="{00000000-0008-0000-0100-0000269B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161925"/>
          <a:ext cx="4343400" cy="1514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1171575</xdr:colOff>
      <xdr:row>22</xdr:row>
      <xdr:rowOff>152401</xdr:rowOff>
    </xdr:from>
    <xdr:to>
      <xdr:col>5</xdr:col>
      <xdr:colOff>323850</xdr:colOff>
      <xdr:row>26</xdr:row>
      <xdr:rowOff>95251</xdr:rowOff>
    </xdr:to>
    <xdr:sp macro="" textlink="">
      <xdr:nvSpPr>
        <xdr:cNvPr id="3" name="TextBox 2">
          <a:extLst>
            <a:ext uri="{FF2B5EF4-FFF2-40B4-BE49-F238E27FC236}">
              <a16:creationId xmlns:a16="http://schemas.microsoft.com/office/drawing/2014/main" id="{E80CEA55-3139-453F-B35B-D3DCF7C14CA3}"/>
            </a:ext>
          </a:extLst>
        </xdr:cNvPr>
        <xdr:cNvSpPr txBox="1"/>
      </xdr:nvSpPr>
      <xdr:spPr>
        <a:xfrm>
          <a:off x="1171575" y="3810001"/>
          <a:ext cx="3219450" cy="5905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Specify</a:t>
          </a:r>
          <a:r>
            <a:rPr lang="en-US" sz="1400" b="1" baseline="0"/>
            <a:t> a past publication date </a:t>
          </a:r>
          <a:r>
            <a:rPr lang="en-US" sz="1400" b="1" baseline="0">
              <a:solidFill>
                <a:schemeClr val="dk1"/>
              </a:solidFill>
              <a:effectLst/>
              <a:latin typeface="+mn-lt"/>
              <a:ea typeface="+mn-ea"/>
              <a:cs typeface="+mn-cs"/>
            </a:rPr>
            <a:t>in the highlighted cell (B22)</a:t>
          </a:r>
          <a:endParaRPr lang="en-US" sz="1400" b="1">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06148-F7F3-4E68-B81F-3CA7CAAA87DA}">
  <sheetPr>
    <pageSetUpPr fitToPage="1"/>
  </sheetPr>
  <dimension ref="A1:BF163"/>
  <sheetViews>
    <sheetView tabSelected="1" zoomScaleNormal="100" workbookViewId="0">
      <selection activeCell="B22" sqref="B22"/>
    </sheetView>
  </sheetViews>
  <sheetFormatPr defaultRowHeight="12.75" x14ac:dyDescent="0.2"/>
  <cols>
    <col min="1" max="1" width="17.7109375" style="32" customWidth="1"/>
    <col min="2" max="2" width="16.28515625" style="32" bestFit="1" customWidth="1"/>
    <col min="3" max="26" width="9.140625" style="32"/>
    <col min="27" max="27" width="11.42578125" style="32" customWidth="1"/>
    <col min="28" max="28" width="12.42578125" style="32" customWidth="1"/>
    <col min="29" max="29" width="13" style="32" customWidth="1"/>
    <col min="30" max="30" width="14.42578125" style="32" customWidth="1"/>
    <col min="31" max="31" width="10.7109375" style="32" customWidth="1"/>
    <col min="32" max="36" width="9.140625" style="32"/>
    <col min="37" max="37" width="11.42578125" style="32" customWidth="1"/>
    <col min="38" max="52" width="9.140625" style="32"/>
    <col min="53" max="53" width="10.140625" style="32" customWidth="1"/>
    <col min="54" max="16384" width="9.140625" style="32"/>
  </cols>
  <sheetData>
    <row r="1" spans="1:17" ht="20.25" x14ac:dyDescent="0.3">
      <c r="A1" s="31" t="s">
        <v>0</v>
      </c>
    </row>
    <row r="3" spans="1:17" x14ac:dyDescent="0.2">
      <c r="O3" s="33"/>
      <c r="P3" s="33"/>
      <c r="Q3" s="33"/>
    </row>
    <row r="4" spans="1:17" x14ac:dyDescent="0.2">
      <c r="O4" s="33"/>
      <c r="P4" s="34"/>
      <c r="Q4" s="33"/>
    </row>
    <row r="5" spans="1:17" x14ac:dyDescent="0.2">
      <c r="O5" s="33"/>
      <c r="P5" s="34"/>
      <c r="Q5" s="33"/>
    </row>
    <row r="6" spans="1:17" x14ac:dyDescent="0.2">
      <c r="O6" s="33"/>
      <c r="P6" s="34"/>
      <c r="Q6" s="33"/>
    </row>
    <row r="7" spans="1:17" x14ac:dyDescent="0.2">
      <c r="O7" s="33"/>
      <c r="P7" s="33"/>
      <c r="Q7" s="33"/>
    </row>
    <row r="8" spans="1:17" x14ac:dyDescent="0.2">
      <c r="O8" s="33"/>
      <c r="P8" s="33"/>
      <c r="Q8" s="33"/>
    </row>
    <row r="9" spans="1:17" x14ac:dyDescent="0.2">
      <c r="B9" s="35"/>
      <c r="D9" s="36"/>
      <c r="O9" s="33"/>
      <c r="P9" s="33"/>
      <c r="Q9" s="33"/>
    </row>
    <row r="10" spans="1:17" x14ac:dyDescent="0.2">
      <c r="B10" s="35"/>
      <c r="O10" s="33"/>
      <c r="P10" s="33"/>
      <c r="Q10" s="33"/>
    </row>
    <row r="11" spans="1:17" x14ac:dyDescent="0.2">
      <c r="B11" s="35"/>
      <c r="O11" s="33"/>
      <c r="P11" s="33"/>
      <c r="Q11" s="33"/>
    </row>
    <row r="21" spans="2:6" x14ac:dyDescent="0.2">
      <c r="B21" s="37" t="s">
        <v>1</v>
      </c>
      <c r="C21" s="37" t="s">
        <v>2</v>
      </c>
      <c r="D21" s="37" t="s">
        <v>3</v>
      </c>
      <c r="E21" s="37"/>
      <c r="F21" s="37"/>
    </row>
    <row r="22" spans="2:6" x14ac:dyDescent="0.2">
      <c r="B22" s="64" cm="1">
        <f t="array" aca="1" ref="B22" ca="1">_xll.GetPrice("FP-LBR-0042","Actual","AssessmentDate", TODAY())</f>
        <v>45847.4375</v>
      </c>
      <c r="C22" s="38">
        <f ca="1">YEAR(_LATESTvarPubDate)</f>
        <v>2025</v>
      </c>
      <c r="D22" s="39">
        <f ca="1">MONTH(_LATESTvarPubDate)</f>
        <v>7</v>
      </c>
      <c r="E22" s="39"/>
      <c r="F22" s="39"/>
    </row>
    <row r="23" spans="2:6" x14ac:dyDescent="0.2">
      <c r="B23" s="40"/>
    </row>
    <row r="24" spans="2:6" x14ac:dyDescent="0.2">
      <c r="B24" s="40"/>
    </row>
    <row r="101" spans="1:58" ht="15" x14ac:dyDescent="0.2">
      <c r="A101" s="41">
        <f ca="1">_LATESTvarPubDate</f>
        <v>45847.4375</v>
      </c>
      <c r="B101" s="42" t="str">
        <f>$A$1</f>
        <v>RANDOM LENGTHS INTERNATIONAL REPORT</v>
      </c>
      <c r="BC101" s="43"/>
      <c r="BD101" s="43"/>
      <c r="BE101" s="43"/>
      <c r="BF101" s="43"/>
    </row>
    <row r="103" spans="1:58" ht="15.75" x14ac:dyDescent="0.25">
      <c r="A103" s="44" t="s">
        <v>4</v>
      </c>
    </row>
    <row r="104" spans="1:58" x14ac:dyDescent="0.2">
      <c r="A104" s="45"/>
    </row>
    <row r="105" spans="1:58" x14ac:dyDescent="0.2">
      <c r="A105" s="46" t="s">
        <v>5</v>
      </c>
      <c r="H105" s="46" t="s">
        <v>5</v>
      </c>
      <c r="O105" s="46" t="s">
        <v>6</v>
      </c>
    </row>
    <row r="106" spans="1:58" x14ac:dyDescent="0.2">
      <c r="A106" s="47" t="s">
        <v>7</v>
      </c>
      <c r="H106" s="47" t="s">
        <v>8</v>
      </c>
      <c r="O106" s="47" t="s">
        <v>9</v>
      </c>
    </row>
    <row r="107" spans="1:58" x14ac:dyDescent="0.2">
      <c r="A107" s="48" t="s">
        <v>10</v>
      </c>
      <c r="B107" s="49" cm="1">
        <f t="array" aca="1" ref="B107" ca="1">_xll.GetPrice("FP-LBR-0020","Actual","Low",_LATESTvarPubDate)</f>
        <v>945</v>
      </c>
      <c r="C107" s="49" cm="1">
        <f t="array" aca="1" ref="C107" ca="1">_xll.GetPrice("FP-LBR-0020","Actual","High",_LATESTvarPubDate)</f>
        <v>965</v>
      </c>
      <c r="D107" s="50">
        <f t="array" aca="1" ref="D107" ca="1">_xll.GetPrice("FP-LBR-0077","Actual","Low",_LATESTvarPubDate)</f>
        <v>401</v>
      </c>
      <c r="E107" s="50">
        <f t="array" aca="1" ref="E107" ca="1">_xll.GetPrice("FP-LBR-0077","Actual","High",_LATESTvarPubDate)</f>
        <v>409</v>
      </c>
      <c r="H107" s="48" t="s">
        <v>10</v>
      </c>
      <c r="I107" s="49">
        <f t="array" aca="1" ref="I107" ca="1">_xll.GetPrice("FP-LBR-0025","Actual","Low",_LATESTvarPubDate)</f>
        <v>950</v>
      </c>
      <c r="J107" s="49">
        <f t="array" aca="1" ref="J107" ca="1">_xll.GetPrice("FP-LBR-0025","Actual","High",_LATESTvarPubDate)</f>
        <v>1175</v>
      </c>
      <c r="K107" s="50">
        <f t="array" aca="1" ref="K107" ca="1">_xll.GetPrice("FP-LBR-0087","Actual","Low",_LATESTvarPubDate)</f>
        <v>403</v>
      </c>
      <c r="L107" s="50">
        <f t="array" aca="1" ref="L107" ca="1">_xll.GetPrice("FP-LBR-0087","Actual","High",_LATESTvarPubDate)</f>
        <v>498</v>
      </c>
      <c r="R107" s="48" t="s">
        <v>11</v>
      </c>
    </row>
    <row r="108" spans="1:58" x14ac:dyDescent="0.2">
      <c r="A108" s="48" t="s">
        <v>12</v>
      </c>
      <c r="B108" s="49">
        <f t="array" aca="1" ref="B108" ca="1">_xll.GetPrice("FP-LBR-0021","Actual","Low",_LATESTvarPubDate)</f>
        <v>585</v>
      </c>
      <c r="C108" s="49">
        <f t="array" aca="1" ref="C108" ca="1">_xll.GetPrice("FP-LBR-0021","Actual","High",_LATESTvarPubDate)</f>
        <v>605</v>
      </c>
      <c r="D108" s="50">
        <f t="array" aca="1" ref="D108" ca="1">_xll.GetPrice("FP-LBR-0078","Actual","Low",_LATESTvarPubDate)</f>
        <v>248</v>
      </c>
      <c r="E108" s="50">
        <f t="array" aca="1" ref="E108" ca="1">_xll.GetPrice("FP-LBR-0078","Actual","High",_LATESTvarPubDate)</f>
        <v>257</v>
      </c>
      <c r="H108" s="48" t="s">
        <v>12</v>
      </c>
      <c r="I108" s="49">
        <f t="array" aca="1" ref="I108" ca="1">_xll.GetPrice("FP-LBR-0026","Actual","Low",_LATESTvarPubDate)</f>
        <v>1070</v>
      </c>
      <c r="J108" s="49">
        <f t="array" aca="1" ref="J108" ca="1">_xll.GetPrice("FP-LBR-0026","Actual","High",_LATESTvarPubDate)</f>
        <v>1085</v>
      </c>
      <c r="K108" s="50">
        <f t="array" aca="1" ref="K108" ca="1">_xll.GetPrice("FP-LBR-0088","Actual","Low",_LATESTvarPubDate)</f>
        <v>454</v>
      </c>
      <c r="L108" s="50">
        <f t="array" aca="1" ref="L108" ca="1">_xll.GetPrice("FP-LBR-0088","Actual","High",_LATESTvarPubDate)</f>
        <v>460</v>
      </c>
      <c r="O108" s="48" t="s">
        <v>13</v>
      </c>
      <c r="P108" s="49">
        <f t="array" aca="1" ref="P108" ca="1">_xll.GetPrice("FP-LBR-0042","Actual","Low",_LATESTvarPubDate)</f>
        <v>3050</v>
      </c>
      <c r="Q108" s="49">
        <f t="array" aca="1" ref="Q108" ca="1">_xll.GetPrice("FP-LBR-0042","Actual","High",_LATESTvarPubDate)</f>
        <v>3250</v>
      </c>
      <c r="R108" s="50">
        <f t="array" aca="1" ref="R108" ca="1">_xll.GetPrice("FP-LBR-0104","Actual","Low",_LATESTvarPubDate)</f>
        <v>1293</v>
      </c>
      <c r="S108" s="50">
        <f t="array" aca="1" ref="S108" ca="1">_xll.GetPrice("FP-LBR-0104","Actual","High",_LATESTvarPubDate)</f>
        <v>1378</v>
      </c>
    </row>
    <row r="109" spans="1:58" x14ac:dyDescent="0.2">
      <c r="A109" s="48" t="s">
        <v>14</v>
      </c>
      <c r="B109" s="49">
        <f t="array" aca="1" ref="B109" ca="1">_xll.GetPrice("FP-LBR-0022","Actual","Low",_LATESTvarPubDate)</f>
        <v>730</v>
      </c>
      <c r="C109" s="49">
        <f t="array" aca="1" ref="C109" ca="1">_xll.GetPrice("FP-LBR-0022","Actual","High",_LATESTvarPubDate)</f>
        <v>750</v>
      </c>
      <c r="D109" s="50">
        <f t="array" aca="1" ref="D109" ca="1">_xll.GetPrice("FP-LBR-0079","Actual","Low",_LATESTvarPubDate)</f>
        <v>310</v>
      </c>
      <c r="E109" s="50">
        <f t="array" aca="1" ref="E109" ca="1">_xll.GetPrice("FP-LBR-0079","Actual","High",_LATESTvarPubDate)</f>
        <v>318</v>
      </c>
      <c r="H109" s="48" t="s">
        <v>14</v>
      </c>
      <c r="I109" s="49">
        <f t="array" aca="1" ref="I109" ca="1">_xll.GetPrice("FP-LBR-0027","Actual","Low",_LATESTvarPubDate)</f>
        <v>1075</v>
      </c>
      <c r="J109" s="49">
        <f t="array" aca="1" ref="J109" ca="1">_xll.GetPrice("FP-LBR-0027","Actual","High",_LATESTvarPubDate)</f>
        <v>1145</v>
      </c>
      <c r="K109" s="50">
        <f t="array" aca="1" ref="K109" ca="1">_xll.GetPrice("FP-LBR-0089","Actual","Low",_LATESTvarPubDate)</f>
        <v>456</v>
      </c>
      <c r="L109" s="50">
        <f t="array" aca="1" ref="L109" ca="1">_xll.GetPrice("FP-LBR-0089","Actual","High",_LATESTvarPubDate)</f>
        <v>485</v>
      </c>
      <c r="O109" s="48" t="s">
        <v>15</v>
      </c>
      <c r="P109" s="49">
        <f t="array" aca="1" ref="P109" ca="1">_xll.GetPrice("FP-LBR-0043","Actual","Low",_LATESTvarPubDate)</f>
        <v>3250</v>
      </c>
      <c r="Q109" s="49">
        <f t="array" aca="1" ref="Q109" ca="1">_xll.GetPrice("FP-LBR-0043","Actual","High",_LATESTvarPubDate)</f>
        <v>3500</v>
      </c>
      <c r="R109" s="50">
        <f t="array" aca="1" ref="R109" ca="1">_xll.GetPrice("FP-LBR-0105","Actual","Low",_LATESTvarPubDate)</f>
        <v>1378</v>
      </c>
      <c r="S109" s="50">
        <f t="array" aca="1" ref="S109" ca="1">_xll.GetPrice("FP-LBR-0105","Actual","High",_LATESTvarPubDate)</f>
        <v>1484</v>
      </c>
    </row>
    <row r="110" spans="1:58" x14ac:dyDescent="0.2">
      <c r="A110" s="48" t="s">
        <v>16</v>
      </c>
      <c r="B110" s="49">
        <f t="array" aca="1" ref="B110" ca="1">_xll.GetPrice("FP-LBR-0023","Actual","Low",_LATESTvarPubDate)</f>
        <v>885</v>
      </c>
      <c r="C110" s="49">
        <f t="array" aca="1" ref="C110" ca="1">_xll.GetPrice("FP-LBR-0023","Actual","High",_LATESTvarPubDate)</f>
        <v>905</v>
      </c>
      <c r="D110" s="50">
        <f t="array" aca="1" ref="D110" ca="1">_xll.GetPrice("FP-LBR-0080","Actual","Low",_LATESTvarPubDate)</f>
        <v>375</v>
      </c>
      <c r="E110" s="50">
        <f t="array" aca="1" ref="E110" ca="1">_xll.GetPrice("FP-LBR-0080","Actual","High",_LATESTvarPubDate)</f>
        <v>384</v>
      </c>
      <c r="H110" s="48" t="s">
        <v>16</v>
      </c>
      <c r="I110" s="49">
        <f t="array" aca="1" ref="I110" ca="1">_xll.GetPrice("FP-LBR-0028","Actual","Low",_LATESTvarPubDate)</f>
        <v>1175</v>
      </c>
      <c r="J110" s="49">
        <f t="array" aca="1" ref="J110" ca="1">_xll.GetPrice("FP-LBR-0028","Actual","High",_LATESTvarPubDate)</f>
        <v>1250</v>
      </c>
      <c r="K110" s="50">
        <f t="array" aca="1" ref="K110" ca="1">_xll.GetPrice("FP-LBR-0090","Actual","Low",_LATESTvarPubDate)</f>
        <v>498</v>
      </c>
      <c r="L110" s="50">
        <f t="array" aca="1" ref="L110" ca="1">_xll.GetPrice("FP-LBR-0090","Actual","High",_LATESTvarPubDate)</f>
        <v>530</v>
      </c>
      <c r="O110" s="48" t="s">
        <v>17</v>
      </c>
      <c r="P110" s="49">
        <f t="array" aca="1" ref="P110" ca="1">_xll.GetPrice("FP-LBR-0044","Actual","Low",_LATESTvarPubDate)</f>
        <v>3100</v>
      </c>
      <c r="Q110" s="49">
        <f t="array" aca="1" ref="Q110" ca="1">_xll.GetPrice("FP-LBR-0044","Actual","High",_LATESTvarPubDate)</f>
        <v>3400</v>
      </c>
      <c r="R110" s="50">
        <f t="array" aca="1" ref="R110" ca="1">_xll.GetPrice("FP-LBR-0106","Actual","Low",_LATESTvarPubDate)</f>
        <v>1314</v>
      </c>
      <c r="S110" s="50">
        <f t="array" aca="1" ref="S110" ca="1">_xll.GetPrice("FP-LBR-0106","Actual","High",_LATESTvarPubDate)</f>
        <v>1442</v>
      </c>
    </row>
    <row r="111" spans="1:58" x14ac:dyDescent="0.2">
      <c r="A111" s="48" t="s">
        <v>18</v>
      </c>
      <c r="B111" s="49">
        <f t="array" aca="1" ref="B111" ca="1">_xll.GetPrice("FP-LBR-0024","Actual","Low",_LATESTvarPubDate)</f>
        <v>970</v>
      </c>
      <c r="C111" s="49">
        <f t="array" aca="1" ref="C111" ca="1">_xll.GetPrice("FP-LBR-0024","Actual","High",_LATESTvarPubDate)</f>
        <v>980</v>
      </c>
      <c r="D111" s="50">
        <f t="array" aca="1" ref="D111" ca="1">_xll.GetPrice("FP-LBR-0081","Actual","Low",_LATESTvarPubDate)</f>
        <v>411</v>
      </c>
      <c r="E111" s="50">
        <f t="array" aca="1" ref="E111" ca="1">_xll.GetPrice("FP-LBR-0081","Actual","High",_LATESTvarPubDate)</f>
        <v>416</v>
      </c>
      <c r="H111" s="48" t="s">
        <v>18</v>
      </c>
      <c r="I111" s="49">
        <f t="array" aca="1" ref="I111" ca="1">_xll.GetPrice("FP-LBR-0029","Actual","Low",_LATESTvarPubDate)</f>
        <v>1350</v>
      </c>
      <c r="J111" s="49">
        <f t="array" aca="1" ref="J111" ca="1">_xll.GetPrice("FP-LBR-0029","Actual","High",_LATESTvarPubDate)</f>
        <v>1425</v>
      </c>
      <c r="K111" s="50">
        <f t="array" aca="1" ref="K111" ca="1">_xll.GetPrice("FP-LBR-0091","Actual","Low",_LATESTvarPubDate)</f>
        <v>572</v>
      </c>
      <c r="L111" s="50">
        <f t="array" aca="1" ref="L111" ca="1">_xll.GetPrice("FP-LBR-0091","Actual","High",_LATESTvarPubDate)</f>
        <v>604</v>
      </c>
      <c r="Q111" s="48" t="s">
        <v>19</v>
      </c>
    </row>
    <row r="112" spans="1:58" x14ac:dyDescent="0.2">
      <c r="A112" s="48" t="s">
        <v>20</v>
      </c>
      <c r="B112" s="49">
        <f t="array" aca="1" ref="B112" ca="1">_xll.GetPrice("FP-LBR-0015","Actual","Low",_LATESTvarPubDate)</f>
        <v>900</v>
      </c>
      <c r="C112" s="49">
        <f t="array" aca="1" ref="C112" ca="1">_xll.GetPrice("FP-LBR-0015","Actual","High",_LATESTvarPubDate)</f>
        <v>910</v>
      </c>
      <c r="D112" s="50">
        <f t="array" aca="1" ref="D112" ca="1">_xll.GetPrice("FP-LBR-0082","Actual","Low",_LATESTvarPubDate)</f>
        <v>382</v>
      </c>
      <c r="E112" s="50">
        <f t="array" aca="1" ref="E112" ca="1">_xll.GetPrice("FP-LBR-0082","Actual","High",_LATESTvarPubDate)</f>
        <v>386</v>
      </c>
      <c r="H112" s="48" t="s">
        <v>21</v>
      </c>
      <c r="I112" s="49">
        <f t="array" aca="1" ref="I112" ca="1">_xll.GetPrice("FP-LBR-0030","Actual","Low",_LATESTvarPubDate)</f>
        <v>1225</v>
      </c>
      <c r="J112" s="49">
        <f t="array" aca="1" ref="J112" ca="1">_xll.GetPrice("FP-LBR-0030","Actual","High",_LATESTvarPubDate)</f>
        <v>1275</v>
      </c>
      <c r="K112" s="50">
        <f t="array" aca="1" ref="K112" ca="1">_xll.GetPrice("FP-LBR-0092","Actual","Low",_LATESTvarPubDate)</f>
        <v>519</v>
      </c>
      <c r="L112" s="50">
        <f t="array" aca="1" ref="L112" ca="1">_xll.GetPrice("FP-LBR-0092","Actual","High",_LATESTvarPubDate)</f>
        <v>541</v>
      </c>
      <c r="O112" s="48" t="s">
        <v>13</v>
      </c>
      <c r="P112" s="49">
        <f t="array" aca="1" ref="P112" ca="1">_xll.GetPrice("FP-LBR-0045","Actual","Low",_LATESTvarPubDate)</f>
        <v>2050</v>
      </c>
      <c r="Q112" s="49">
        <f t="array" aca="1" ref="Q112" ca="1">_xll.GetPrice("FP-LBR-0045","Actual","High",_LATESTvarPubDate)</f>
        <v>2230</v>
      </c>
      <c r="R112" s="50">
        <f t="array" aca="1" ref="R112" ca="1">_xll.GetPrice("FP-LBR-0107","Actual","Low",_LATESTvarPubDate)</f>
        <v>869</v>
      </c>
      <c r="S112" s="50">
        <f t="array" aca="1" ref="S112" ca="1">_xll.GetPrice("FP-LBR-0107","Actual","High",_LATESTvarPubDate)</f>
        <v>946</v>
      </c>
    </row>
    <row r="113" spans="1:19" x14ac:dyDescent="0.2">
      <c r="A113" s="48" t="s">
        <v>22</v>
      </c>
      <c r="B113" s="49">
        <f t="array" aca="1" ref="B113" ca="1">_xll.GetPrice("FP-LBR-0016","Actual","Low",_LATESTvarPubDate)</f>
        <v>670</v>
      </c>
      <c r="C113" s="49">
        <f t="array" aca="1" ref="C113" ca="1">_xll.GetPrice("FP-LBR-0016","Actual","High",_LATESTvarPubDate)</f>
        <v>680</v>
      </c>
      <c r="D113" s="50">
        <f t="array" aca="1" ref="D113" ca="1">_xll.GetPrice("FP-LBR-0083","Actual","Low",_LATESTvarPubDate)</f>
        <v>284</v>
      </c>
      <c r="E113" s="50">
        <f t="array" aca="1" ref="E113" ca="1">_xll.GetPrice("FP-LBR-0083","Actual","High",_LATESTvarPubDate)</f>
        <v>288</v>
      </c>
      <c r="H113" s="48" t="s">
        <v>23</v>
      </c>
      <c r="I113" s="49">
        <f t="array" aca="1" ref="I113" ca="1">_xll.GetPrice("FP-LBR-0031","Actual","Low",_LATESTvarPubDate)</f>
        <v>1225</v>
      </c>
      <c r="J113" s="49">
        <f t="array" aca="1" ref="J113" ca="1">_xll.GetPrice("FP-LBR-0031","Actual","High",_LATESTvarPubDate)</f>
        <v>1275</v>
      </c>
      <c r="K113" s="50">
        <f t="array" aca="1" ref="K113" ca="1">_xll.GetPrice("FP-LBR-0093","Actual","Low",_LATESTvarPubDate)</f>
        <v>519</v>
      </c>
      <c r="L113" s="50">
        <f t="array" aca="1" ref="L113" ca="1">_xll.GetPrice("FP-LBR-0093","Actual","High",_LATESTvarPubDate)</f>
        <v>541</v>
      </c>
      <c r="O113" s="48" t="s">
        <v>15</v>
      </c>
      <c r="P113" s="49">
        <f t="array" aca="1" ref="P113" ca="1">_xll.GetPrice("FP-LBR-0046","Actual","Low",_LATESTvarPubDate)</f>
        <v>2200</v>
      </c>
      <c r="Q113" s="49">
        <f t="array" aca="1" ref="Q113" ca="1">_xll.GetPrice("FP-LBR-0046","Actual","High",_LATESTvarPubDate)</f>
        <v>2460</v>
      </c>
      <c r="R113" s="50">
        <f t="array" aca="1" ref="R113" ca="1">_xll.GetPrice("FP-LBR-0108","Actual","Low",_LATESTvarPubDate)</f>
        <v>933</v>
      </c>
      <c r="S113" s="50">
        <f t="array" aca="1" ref="S113" ca="1">_xll.GetPrice("FP-LBR-0108","Actual","High",_LATESTvarPubDate)</f>
        <v>1043</v>
      </c>
    </row>
    <row r="114" spans="1:19" x14ac:dyDescent="0.2">
      <c r="A114" s="48" t="s">
        <v>24</v>
      </c>
      <c r="B114" s="49">
        <f t="array" aca="1" ref="B114" ca="1">_xll.GetPrice("FP-LBR-0017","Actual","Low",_LATESTvarPubDate)</f>
        <v>730</v>
      </c>
      <c r="C114" s="49">
        <f t="array" aca="1" ref="C114" ca="1">_xll.GetPrice("FP-LBR-0017","Actual","High",_LATESTvarPubDate)</f>
        <v>740</v>
      </c>
      <c r="D114" s="50">
        <f t="array" aca="1" ref="D114" ca="1">_xll.GetPrice("FP-LBR-0084","Actual","Low",_LATESTvarPubDate)</f>
        <v>310</v>
      </c>
      <c r="E114" s="50">
        <f t="array" aca="1" ref="E114" ca="1">_xll.GetPrice("FP-LBR-0084","Actual","High",_LATESTvarPubDate)</f>
        <v>314</v>
      </c>
      <c r="H114" s="48" t="s">
        <v>25</v>
      </c>
      <c r="I114" s="49">
        <f t="array" aca="1" ref="I114" ca="1">_xll.GetPrice("FP-LBR-0032","Actual","Low",_LATESTvarPubDate)</f>
        <v>1230</v>
      </c>
      <c r="J114" s="49">
        <f t="array" aca="1" ref="J114" ca="1">_xll.GetPrice("FP-LBR-0032","Actual","High",_LATESTvarPubDate)</f>
        <v>1300</v>
      </c>
      <c r="K114" s="50">
        <f t="array" aca="1" ref="K114" ca="1">_xll.GetPrice("FP-LBR-0094","Actual","Low",_LATESTvarPubDate)</f>
        <v>522</v>
      </c>
      <c r="L114" s="50">
        <f t="array" aca="1" ref="L114" ca="1">_xll.GetPrice("FP-LBR-0094","Actual","High",_LATESTvarPubDate)</f>
        <v>551</v>
      </c>
      <c r="O114" s="48" t="s">
        <v>17</v>
      </c>
      <c r="P114" s="49">
        <f t="array" aca="1" ref="P114" ca="1">_xll.GetPrice("FP-LBR-0047","Actual","Low",_LATESTvarPubDate)</f>
        <v>2200</v>
      </c>
      <c r="Q114" s="49">
        <f t="array" aca="1" ref="Q114" ca="1">_xll.GetPrice("FP-LBR-0047","Actual","High",_LATESTvarPubDate)</f>
        <v>2460</v>
      </c>
      <c r="R114" s="50">
        <f t="array" aca="1" ref="R114" ca="1">_xll.GetPrice("FP-LBR-0109","Actual","Low",_LATESTvarPubDate)</f>
        <v>933</v>
      </c>
      <c r="S114" s="50">
        <f t="array" aca="1" ref="S114" ca="1">_xll.GetPrice("FP-LBR-0109","Actual","High",_LATESTvarPubDate)</f>
        <v>1043</v>
      </c>
    </row>
    <row r="115" spans="1:19" x14ac:dyDescent="0.2">
      <c r="A115" s="48" t="s">
        <v>26</v>
      </c>
      <c r="B115" s="49">
        <f t="array" aca="1" ref="B115" ca="1">_xll.GetPrice("FP-LBR-0018","Actual","Low",_LATESTvarPubDate)</f>
        <v>640</v>
      </c>
      <c r="C115" s="49">
        <f t="array" aca="1" ref="C115" ca="1">_xll.GetPrice("FP-LBR-0018","Actual","High",_LATESTvarPubDate)</f>
        <v>650</v>
      </c>
      <c r="D115" s="50">
        <f t="array" aca="1" ref="D115" ca="1">_xll.GetPrice("FP-LBR-0085","Actual","Low",_LATESTvarPubDate)</f>
        <v>271</v>
      </c>
      <c r="E115" s="50">
        <f t="array" aca="1" ref="E115" ca="1">_xll.GetPrice("FP-LBR-0085","Actual","High",_LATESTvarPubDate)</f>
        <v>276</v>
      </c>
      <c r="H115" s="48" t="s">
        <v>27</v>
      </c>
      <c r="I115" s="49">
        <f t="array" aca="1" ref="I115" ca="1">_xll.GetPrice("FP-LBR-0033","Actual","Low",_LATESTvarPubDate)</f>
        <v>1230</v>
      </c>
      <c r="J115" s="49">
        <f t="array" aca="1" ref="J115" ca="1">_xll.GetPrice("FP-LBR-0033","Actual","High",_LATESTvarPubDate)</f>
        <v>1300</v>
      </c>
      <c r="K115" s="50">
        <f t="array" aca="1" ref="K115" ca="1">_xll.GetPrice("FP-LBR-0095","Actual","Low",_LATESTvarPubDate)</f>
        <v>522</v>
      </c>
      <c r="L115" s="50">
        <f t="array" aca="1" ref="L115" ca="1">_xll.GetPrice("FP-LBR-0095","Actual","High",_LATESTvarPubDate)</f>
        <v>551</v>
      </c>
    </row>
    <row r="116" spans="1:19" x14ac:dyDescent="0.2">
      <c r="A116" s="48" t="s">
        <v>28</v>
      </c>
      <c r="B116" s="49">
        <f t="array" aca="1" ref="B116" ca="1">_xll.GetPrice("FP-LBR-0019","Actual","Low",_LATESTvarPubDate)</f>
        <v>790</v>
      </c>
      <c r="C116" s="49">
        <f t="array" aca="1" ref="C116" ca="1">_xll.GetPrice("FP-LBR-0019","Actual","High",_LATESTvarPubDate)</f>
        <v>800</v>
      </c>
      <c r="D116" s="50">
        <f t="array" aca="1" ref="D116" ca="1">_xll.GetPrice("FP-LBR-0086","Actual","Low",_LATESTvarPubDate)</f>
        <v>335</v>
      </c>
      <c r="E116" s="50">
        <f t="array" aca="1" ref="E116" ca="1">_xll.GetPrice("FP-LBR-0086","Actual","High",_LATESTvarPubDate)</f>
        <v>339</v>
      </c>
      <c r="H116" s="48" t="s">
        <v>29</v>
      </c>
      <c r="I116" s="49">
        <f t="array" aca="1" ref="I116" ca="1">_xll.GetPrice("FP-LBR-0034","Actual","Low",_LATESTvarPubDate)</f>
        <v>1175</v>
      </c>
      <c r="J116" s="49">
        <f t="array" aca="1" ref="J116" ca="1">_xll.GetPrice("FP-LBR-0034","Actual","High",_LATESTvarPubDate)</f>
        <v>1400</v>
      </c>
      <c r="K116" s="50">
        <f t="array" aca="1" ref="K116" ca="1">_xll.GetPrice("FP-LBR-0096","Actual","Low",_LATESTvarPubDate)</f>
        <v>498</v>
      </c>
      <c r="L116" s="50">
        <f t="array" aca="1" ref="L116" ca="1">_xll.GetPrice("FP-LBR-0096","Actual","High",_LATESTvarPubDate)</f>
        <v>594</v>
      </c>
    </row>
    <row r="117" spans="1:19" x14ac:dyDescent="0.2">
      <c r="H117" s="48" t="s">
        <v>30</v>
      </c>
      <c r="I117" s="49">
        <f t="array" aca="1" ref="I117" ca="1">_xll.GetPrice("FP-LBR-0035","Actual","Low",_LATESTvarPubDate)</f>
        <v>1250</v>
      </c>
      <c r="J117" s="49">
        <f t="array" aca="1" ref="J117" ca="1">_xll.GetPrice("FP-LBR-0035","Actual","High",_LATESTvarPubDate)</f>
        <v>1325</v>
      </c>
      <c r="K117" s="50" cm="1">
        <f t="array" aca="1" ref="K117" ca="1">_xll.GetPrice("FP-LBR-0097","Actual","Low",_LATESTvarPubDate)</f>
        <v>530</v>
      </c>
      <c r="L117" s="50">
        <f t="array" aca="1" ref="L117" ca="1">_xll.GetPrice("FP-LBR-0097","Actual","High",_LATESTvarPubDate)</f>
        <v>562</v>
      </c>
    </row>
    <row r="118" spans="1:19" x14ac:dyDescent="0.2">
      <c r="A118" s="46" t="s">
        <v>5</v>
      </c>
      <c r="H118" s="48" t="s">
        <v>31</v>
      </c>
      <c r="I118" s="49">
        <f t="array" aca="1" ref="I118" ca="1">_xll.GetPrice("FP-LBR-0036","Actual","Low",_LATESTvarPubDate)</f>
        <v>1350</v>
      </c>
      <c r="J118" s="49">
        <f t="array" aca="1" ref="J118" ca="1">_xll.GetPrice("FP-LBR-0036","Actual","High",_LATESTvarPubDate)</f>
        <v>1425</v>
      </c>
      <c r="K118" s="50">
        <f t="array" aca="1" ref="K118" ca="1">_xll.GetPrice("FP-LBR-0098","Actual","Low",_LATESTvarPubDate)</f>
        <v>572</v>
      </c>
      <c r="L118" s="50">
        <f t="array" aca="1" ref="L118" ca="1">_xll.GetPrice("FP-LBR-0098","Actual","High",_LATESTvarPubDate)</f>
        <v>604</v>
      </c>
      <c r="O118" s="47" t="s">
        <v>32</v>
      </c>
    </row>
    <row r="119" spans="1:19" x14ac:dyDescent="0.2">
      <c r="A119" s="47" t="s">
        <v>33</v>
      </c>
      <c r="H119" s="48" t="s">
        <v>34</v>
      </c>
      <c r="I119" s="49">
        <f t="array" aca="1" ref="I119" ca="1">_xll.GetPrice("FP-LBR-0037","Actual","Low",_LATESTvarPubDate)</f>
        <v>1400</v>
      </c>
      <c r="J119" s="49">
        <f t="array" aca="1" ref="J119" ca="1">_xll.GetPrice("FP-LBR-0037","Actual","High",_LATESTvarPubDate)</f>
        <v>1475</v>
      </c>
      <c r="K119" s="50">
        <f t="array" aca="1" ref="K119" ca="1">_xll.GetPrice("FP-LBR-0099","Actual","Low",_LATESTvarPubDate)</f>
        <v>594</v>
      </c>
      <c r="L119" s="50" cm="1">
        <f t="array" aca="1" ref="L119" ca="1">_xll.GetPrice("FP-LBR-0099","Actual","High",_LATESTvarPubDate)</f>
        <v>625</v>
      </c>
      <c r="P119" s="51"/>
      <c r="Q119" s="52" t="s">
        <v>35</v>
      </c>
      <c r="R119" s="48"/>
      <c r="S119" s="51"/>
    </row>
    <row r="120" spans="1:19" x14ac:dyDescent="0.2">
      <c r="A120" s="53" t="s">
        <v>36</v>
      </c>
      <c r="B120" s="49">
        <f t="array" aca="1" ref="B120" ca="1">_xll.GetPrice("FP-LBR-0038","Actual","Low",_LATESTvarPubDate)</f>
        <v>1150</v>
      </c>
      <c r="C120" s="49">
        <f t="array" aca="1" ref="C120" ca="1">_xll.GetPrice("FP-LBR-0038","Actual","High",_LATESTvarPubDate)</f>
        <v>1325</v>
      </c>
      <c r="D120" s="50">
        <f t="array" aca="1" ref="D120" ca="1">_xll.GetPrice("FP-LBR-0100","Actual","Low",_LATESTvarPubDate)</f>
        <v>488</v>
      </c>
      <c r="E120" s="50">
        <f t="array" aca="1" ref="E120" ca="1">_xll.GetPrice("FP-LBR-0100","Actual","High",_LATESTvarPubDate)</f>
        <v>562</v>
      </c>
      <c r="H120" s="54"/>
      <c r="O120" s="48" t="s">
        <v>37</v>
      </c>
      <c r="P120" s="49">
        <f t="array" aca="1" ref="P120" ca="1">_xll.GetPrice("FP-LBR-0048","Actual","Low",_LATESTvarPubDate)</f>
        <v>860</v>
      </c>
      <c r="Q120" s="49">
        <f t="array" aca="1" ref="Q120" ca="1">_xll.GetPrice("FP-LBR-0048","Actual","High",_LATESTvarPubDate)</f>
        <v>880</v>
      </c>
      <c r="R120" s="50">
        <f t="array" aca="1" ref="R120" ca="1">_xll.GetPrice("FP-LBR-0110","Actual","Low",_LATESTvarPubDate)</f>
        <v>365</v>
      </c>
      <c r="S120" s="50">
        <f t="array" aca="1" ref="S120" ca="1">_xll.GetPrice("FP-LBR-0110","Actual","High",_LATESTvarPubDate)</f>
        <v>373</v>
      </c>
    </row>
    <row r="121" spans="1:19" x14ac:dyDescent="0.2">
      <c r="A121"/>
      <c r="B121"/>
      <c r="C121"/>
      <c r="D121"/>
      <c r="E121"/>
      <c r="O121" s="48" t="s">
        <v>38</v>
      </c>
      <c r="P121" s="49">
        <f t="array" aca="1" ref="P121" ca="1">_xll.GetPrice("FP-LBR-0049","Actual","Low",_LATESTvarPubDate)</f>
        <v>910</v>
      </c>
      <c r="Q121" s="49">
        <f t="array" aca="1" ref="Q121" ca="1">_xll.GetPrice("FP-LBR-0049","Actual","High",_LATESTvarPubDate)</f>
        <v>920</v>
      </c>
      <c r="R121" s="50">
        <f t="array" aca="1" ref="R121" ca="1">_xll.GetPrice("FP-LBR-0111","Actual","Low",_LATESTvarPubDate)</f>
        <v>386</v>
      </c>
      <c r="S121" s="50">
        <f t="array" aca="1" ref="S121" ca="1">_xll.GetPrice("FP-LBR-0111","Actual","High",_LATESTvarPubDate)</f>
        <v>390</v>
      </c>
    </row>
    <row r="122" spans="1:19" x14ac:dyDescent="0.2">
      <c r="A122"/>
      <c r="B122"/>
      <c r="C122"/>
      <c r="D122"/>
      <c r="E122"/>
      <c r="H122" s="46" t="s">
        <v>5</v>
      </c>
      <c r="O122" s="48" t="s">
        <v>39</v>
      </c>
      <c r="P122" s="49">
        <f t="array" aca="1" ref="P122" ca="1">_xll.GetPrice("FP-LBR-0050","Actual","Low",_LATESTvarPubDate)</f>
        <v>1060</v>
      </c>
      <c r="Q122" s="49">
        <f t="array" aca="1" ref="Q122" ca="1">_xll.GetPrice("FP-LBR-0050","Actual","High",_LATESTvarPubDate)</f>
        <v>1110</v>
      </c>
      <c r="R122" s="50">
        <f t="array" aca="1" ref="R122" ca="1">_xll.GetPrice("FP-LBR-0112","Actual","Low",_LATESTvarPubDate)</f>
        <v>449</v>
      </c>
      <c r="S122" s="50">
        <f t="array" aca="1" ref="S122" ca="1">_xll.GetPrice("FP-LBR-0112","Actual","High",_LATESTvarPubDate)</f>
        <v>471</v>
      </c>
    </row>
    <row r="123" spans="1:19" x14ac:dyDescent="0.2">
      <c r="H123" s="47" t="s">
        <v>40</v>
      </c>
      <c r="O123" s="48" t="s">
        <v>41</v>
      </c>
      <c r="P123" s="49">
        <f t="array" aca="1" ref="P123" ca="1">_xll.GetPrice("FP-LBR-0051","Actual","Low",_LATESTvarPubDate)</f>
        <v>1310</v>
      </c>
      <c r="Q123" s="49">
        <f t="array" aca="1" ref="Q123" ca="1">_xll.GetPrice("FP-LBR-0051","Actual","High",_LATESTvarPubDate)</f>
        <v>1400</v>
      </c>
      <c r="R123" s="50">
        <f t="array" aca="1" ref="R123" ca="1">_xll.GetPrice("FP-LBR-0113","Actual","Low",_LATESTvarPubDate)</f>
        <v>555</v>
      </c>
      <c r="S123" s="50">
        <f t="array" aca="1" ref="S123" ca="1">_xll.GetPrice("FP-LBR-0113","Actual","High",_LATESTvarPubDate)</f>
        <v>594</v>
      </c>
    </row>
    <row r="124" spans="1:19" x14ac:dyDescent="0.2">
      <c r="H124" s="48" t="s">
        <v>42</v>
      </c>
      <c r="I124" s="49">
        <f t="array" aca="1" ref="I124" ca="1">_xll.GetPrice("FP-LBR-0041","Actual","Low",_LATESTvarPubDate)</f>
        <v>900</v>
      </c>
      <c r="J124" s="49">
        <f t="array" aca="1" ref="J124" ca="1">_xll.GetPrice("FP-LBR-0041","Actual","High",_LATESTvarPubDate)</f>
        <v>1000</v>
      </c>
      <c r="K124" s="50">
        <f t="array" aca="1" ref="K124" ca="1">_xll.GetPrice("FP-LBR-0103","Actual","Low",_LATESTvarPubDate)</f>
        <v>382</v>
      </c>
      <c r="L124" s="50">
        <f t="array" aca="1" ref="L124" ca="1">_xll.GetPrice("FP-LBR-0103","Actual","High",_LATESTvarPubDate)</f>
        <v>424</v>
      </c>
      <c r="Q124" s="48" t="s">
        <v>43</v>
      </c>
      <c r="R124" s="48"/>
    </row>
    <row r="125" spans="1:19" x14ac:dyDescent="0.2">
      <c r="A125" s="46" t="s">
        <v>44</v>
      </c>
      <c r="O125" s="48" t="s">
        <v>41</v>
      </c>
      <c r="P125" s="49">
        <f t="array" aca="1" ref="P125" ca="1">_xll.GetPrice("FP-LBR-0052","Actual","Low",_LATESTvarPubDate)</f>
        <v>1585</v>
      </c>
      <c r="Q125" s="49">
        <f t="array" aca="1" ref="Q125" ca="1">_xll.GetPrice("FP-LBR-0052","Actual","High",_LATESTvarPubDate)</f>
        <v>1685</v>
      </c>
      <c r="R125" s="50">
        <f t="array" aca="1" ref="R125" ca="1">_xll.GetPrice("FP-LBR-0114","Actual","Low",_LATESTvarPubDate)</f>
        <v>672</v>
      </c>
      <c r="S125" s="50">
        <f t="array" aca="1" ref="S125" ca="1">_xll.GetPrice("FP-LBR-0114","Actual","High",_LATESTvarPubDate)</f>
        <v>714</v>
      </c>
    </row>
    <row r="126" spans="1:19" x14ac:dyDescent="0.2">
      <c r="A126" s="47" t="s">
        <v>45</v>
      </c>
      <c r="D126" s="47" t="s">
        <v>46</v>
      </c>
      <c r="E126" s="55"/>
      <c r="F126" s="55"/>
    </row>
    <row r="127" spans="1:19" x14ac:dyDescent="0.2">
      <c r="B127" s="48" t="s">
        <v>47</v>
      </c>
      <c r="E127" s="48" t="s">
        <v>47</v>
      </c>
      <c r="H127" s="47" t="s">
        <v>48</v>
      </c>
    </row>
    <row r="128" spans="1:19" x14ac:dyDescent="0.2">
      <c r="A128" s="48" t="s">
        <v>49</v>
      </c>
      <c r="B128" s="49">
        <f t="array" aca="1" ref="B128" ca="1">_xll.GetPrice("FP-PNL-0219","Actual","Low",_LATESTvarPubDate)</f>
        <v>415</v>
      </c>
      <c r="C128" s="50">
        <f t="array" aca="1" ref="C128" ca="1">_xll.GetPrice("FP-PNL-0019","Actual","Low",_LATESTvarPubDate)</f>
        <v>469</v>
      </c>
      <c r="D128" s="48" t="s">
        <v>49</v>
      </c>
      <c r="E128" s="49">
        <f t="array" aca="1" ref="E128" ca="1">_xll.GetPrice("FP-PNL-0153","Actual","Low",_LATESTvarPubDate)</f>
        <v>348</v>
      </c>
      <c r="F128" s="50">
        <f t="array" aca="1" ref="F128" ca="1">_xll.GetPrice("FP-PNL-0023","Actual","Low",_LATESTvarPubDate)</f>
        <v>393</v>
      </c>
      <c r="I128" s="47" t="s">
        <v>50</v>
      </c>
      <c r="J128" s="56"/>
      <c r="L128" s="47" t="s">
        <v>51</v>
      </c>
      <c r="M128" s="57"/>
    </row>
    <row r="129" spans="1:19" x14ac:dyDescent="0.2">
      <c r="A129" s="48" t="s">
        <v>52</v>
      </c>
      <c r="B129" s="49">
        <f t="array" aca="1" ref="B129" ca="1">_xll.GetPrice("FP-PNL-0221","Actual","Low",_LATESTvarPubDate)</f>
        <v>485</v>
      </c>
      <c r="C129" s="50">
        <f t="array" aca="1" ref="C129" ca="1">_xll.GetPrice("FP-PNL-0020","Actual","Low",_LATESTvarPubDate)</f>
        <v>411</v>
      </c>
      <c r="D129" s="48" t="s">
        <v>53</v>
      </c>
      <c r="E129" s="49">
        <f t="array" aca="1" ref="E129" ca="1">_xll.GetPrice("FP-PNL-0155","Actual","Low",_LATESTvarPubDate)</f>
        <v>425</v>
      </c>
      <c r="F129" s="50">
        <f t="array" aca="1" ref="F129" ca="1">_xll.GetPrice("FP-PNL-0024","Actual","Low",_LATESTvarPubDate)</f>
        <v>383</v>
      </c>
      <c r="H129" s="48" t="s">
        <v>54</v>
      </c>
      <c r="I129" s="49">
        <f t="array" aca="1" ref="I129" ca="1">_xll.GetPrice("FP-PNL-0028","Actual","Low",_LATESTvarPubDate)</f>
        <v>235</v>
      </c>
      <c r="J129" s="50">
        <f t="array" aca="1" ref="J129" ca="1">_xll.GetPrice("FP-PNL-0009","Actual","Low",_LATESTvarPubDate)</f>
        <v>227</v>
      </c>
      <c r="K129" s="48" t="s">
        <v>54</v>
      </c>
      <c r="L129" s="49">
        <f t="array" aca="1" ref="L129" ca="1">_xll.GetPrice("FP-PNL-0034","Actual","Low",_LATESTvarPubDate)</f>
        <v>190</v>
      </c>
      <c r="M129" s="50">
        <f t="array" aca="1" ref="M129" ca="1">_xll.GetPrice("FP-PNL-0011","Actual","Low",_LATESTvarPubDate)</f>
        <v>184</v>
      </c>
    </row>
    <row r="130" spans="1:19" x14ac:dyDescent="0.2">
      <c r="A130" s="48" t="s">
        <v>55</v>
      </c>
      <c r="B130" s="49">
        <f t="array" aca="1" ref="B130" ca="1">_xll.GetPrice("FP-PNL-0225","Actual","Low",_LATESTvarPubDate)</f>
        <v>780</v>
      </c>
      <c r="C130" s="50">
        <f t="array" aca="1" ref="C130" ca="1">_xll.GetPrice("FP-PNL-0021","Actual","Low",_LATESTvarPubDate)</f>
        <v>441</v>
      </c>
      <c r="D130" s="48" t="s">
        <v>56</v>
      </c>
      <c r="E130" s="49">
        <f t="array" aca="1" ref="E130" ca="1">_xll.GetPrice("FP-PNL-0157","Actual","Low",_LATESTvarPubDate)</f>
        <v>662</v>
      </c>
      <c r="F130" s="50">
        <f t="array" aca="1" ref="F130" ca="1">_xll.GetPrice("FP-PNL-0025","Actual","Low",_LATESTvarPubDate)</f>
        <v>389</v>
      </c>
      <c r="I130" s="47" t="s">
        <v>57</v>
      </c>
      <c r="J130" s="57"/>
      <c r="L130" s="47" t="s">
        <v>58</v>
      </c>
    </row>
    <row r="131" spans="1:19" x14ac:dyDescent="0.2">
      <c r="B131" s="48" t="s">
        <v>59</v>
      </c>
      <c r="E131" s="48" t="s">
        <v>59</v>
      </c>
      <c r="H131" s="48" t="s">
        <v>54</v>
      </c>
      <c r="I131" s="49">
        <f t="array" aca="1" ref="I131" ca="1">_xll.GetPrice("FP-PNL-0110","Actual","Low",_LATESTvarPubDate)</f>
        <v>205</v>
      </c>
      <c r="J131" s="50">
        <f t="array" aca="1" ref="J131" ca="1">_xll.GetPrice("FP-PNL-0010","Actual","Low",_LATESTvarPubDate)</f>
        <v>198</v>
      </c>
      <c r="K131" s="48" t="s">
        <v>54</v>
      </c>
      <c r="L131" s="49">
        <f t="array" aca="1" ref="L131" ca="1">_xll.GetPrice("FP-PNL-0116","Actual","Low",_LATESTvarPubDate)</f>
        <v>220</v>
      </c>
      <c r="M131" s="50">
        <f t="array" aca="1" ref="M131" ca="1">_xll.GetPrice("FP-PNL-0012","Actual","Low",_LATESTvarPubDate)</f>
        <v>213</v>
      </c>
    </row>
    <row r="132" spans="1:19" x14ac:dyDescent="0.2">
      <c r="A132" s="48" t="s">
        <v>56</v>
      </c>
      <c r="B132" s="49">
        <f t="array" aca="1" ref="B132" ca="1">_xll.GetPrice("FP-PNL-0264","Actual","Low",_LATESTvarPubDate)</f>
        <v>870</v>
      </c>
      <c r="C132" s="50">
        <f t="array" aca="1" ref="C132" ca="1">_xll.GetPrice("FP-PNL-0022","Actual","Low",_LATESTvarPubDate)</f>
        <v>512</v>
      </c>
      <c r="D132" s="48" t="s">
        <v>56</v>
      </c>
      <c r="E132" s="49">
        <f t="array" aca="1" ref="E132" ca="1">_xll.GetPrice("FP-PNL-0204","Actual","Low",_LATESTvarPubDate)</f>
        <v>860</v>
      </c>
      <c r="F132" s="50">
        <f t="array" aca="1" ref="F132" ca="1">_xll.GetPrice("FP-PNL-0026","Actual","Low",_LATESTvarPubDate)</f>
        <v>506</v>
      </c>
    </row>
    <row r="133" spans="1:19" x14ac:dyDescent="0.2">
      <c r="A133" s="58" t="s">
        <v>60</v>
      </c>
      <c r="B133" s="48" t="s">
        <v>61</v>
      </c>
      <c r="C133" s="49">
        <f t="array" aca="1" ref="C133" ca="1">_xll.GetPrice("FP-PNL-0007","Actual","Low",_LATESTvarPubDate)</f>
        <v>60</v>
      </c>
      <c r="D133" s="48" t="s">
        <v>62</v>
      </c>
      <c r="E133" s="49">
        <f t="array" aca="1" ref="E133" ca="1">_xll.GetPrice("FP-PNL-0008","Actual","Low",_LATESTvarPubDate)</f>
        <v>20</v>
      </c>
    </row>
    <row r="138" spans="1:19" ht="15.75" x14ac:dyDescent="0.25">
      <c r="A138" s="59" t="s">
        <v>63</v>
      </c>
    </row>
    <row r="140" spans="1:19" x14ac:dyDescent="0.2">
      <c r="A140" s="46" t="s">
        <v>80</v>
      </c>
      <c r="H140" s="47" t="s">
        <v>76</v>
      </c>
      <c r="O140" s="46" t="s">
        <v>65</v>
      </c>
    </row>
    <row r="141" spans="1:19" x14ac:dyDescent="0.2">
      <c r="A141" s="47" t="s">
        <v>82</v>
      </c>
      <c r="H141" s="48" t="s">
        <v>78</v>
      </c>
      <c r="I141" s="50">
        <f t="array" aca="1" ref="I141" ca="1">_xll.GetPrice("FP-LBR-0124","Actual","Low",_LATESTvarPubDate)</f>
        <v>341</v>
      </c>
      <c r="J141" s="50">
        <f t="array" aca="1" ref="J141" ca="1">_xll.GetPrice("FP-LBR-0124","Actual","High",_LATESTvarPubDate)</f>
        <v>348</v>
      </c>
      <c r="K141" s="49">
        <f t="array" aca="1" ref="K141" ca="1">_xll.GetPrice("FP-LBR-0062","Actual","Low",_LATESTvarPubDate)</f>
        <v>220</v>
      </c>
      <c r="L141" s="49">
        <f t="array" aca="1" ref="L141" ca="1">_xll.GetPrice("FP-LBR-0062","Actual","High",_LATESTvarPubDate)</f>
        <v>225</v>
      </c>
      <c r="O141" s="47" t="s">
        <v>67</v>
      </c>
      <c r="P141" s="51"/>
      <c r="Q141" s="52" t="s">
        <v>68</v>
      </c>
      <c r="R141" s="51"/>
      <c r="S141" s="51"/>
    </row>
    <row r="142" spans="1:19" x14ac:dyDescent="0.2">
      <c r="A142" s="48" t="s">
        <v>84</v>
      </c>
      <c r="B142" s="49">
        <f t="array" aca="1" ref="B142" ca="1">_xll.GetPrice("FP-LBR-0053","Actual","Low",_LATESTvarPubDate)</f>
        <v>645</v>
      </c>
      <c r="C142" s="49">
        <f t="array" aca="1" ref="C142" ca="1">_xll.GetPrice("FP-LBR-0053","Actual","High",_LATESTvarPubDate)</f>
        <v>660</v>
      </c>
      <c r="D142" s="50">
        <f t="array" aca="1" ref="D142" ca="1">_xll.GetPrice("FP-LBR-0115","Actual","Low",_LATESTvarPubDate)</f>
        <v>417</v>
      </c>
      <c r="E142" s="50">
        <f t="array" aca="1" ref="E142" ca="1">_xll.GetPrice("FP-LBR-0115","Actual","High",_LATESTvarPubDate)</f>
        <v>426</v>
      </c>
      <c r="H142" s="48" t="s">
        <v>81</v>
      </c>
      <c r="I142" s="50">
        <f t="array" aca="1" ref="I142" ca="1">_xll.GetPrice("FP-LBR-0125","Actual","Low",_LATESTvarPubDate)</f>
        <v>263</v>
      </c>
      <c r="J142" s="50">
        <f t="array" aca="1" ref="J142" ca="1">_xll.GetPrice("FP-LBR-0125","Actual","High",_LATESTvarPubDate)</f>
        <v>279</v>
      </c>
      <c r="K142" s="49">
        <f t="array" aca="1" ref="K142" ca="1">_xll.GetPrice("FP-LBR-0063","Actual","Low",_LATESTvarPubDate)</f>
        <v>170</v>
      </c>
      <c r="L142" s="49">
        <f t="array" aca="1" ref="L142" ca="1">_xll.GetPrice("FP-LBR-0063","Actual","High",_LATESTvarPubDate)</f>
        <v>180</v>
      </c>
      <c r="O142" s="48" t="s">
        <v>20</v>
      </c>
      <c r="P142" s="60">
        <f t="array" aca="1" ref="P142" ca="1">_xll.GetPrice("FP-LBR-0072","Actual","Low",_LATESTvarPubDate)</f>
        <v>3000</v>
      </c>
      <c r="Q142" s="49">
        <f t="array" aca="1" ref="Q142" ca="1">_xll.GetPrice("FP-LBR-0072","Actual","High",_LATESTvarPubDate)</f>
        <v>3125</v>
      </c>
      <c r="R142" s="61">
        <f t="array" aca="1" ref="R142" ca="1">_xll.GetPrice("FP-LBR-0131","Actual","Low",_LATESTvarPubDate)</f>
        <v>1272</v>
      </c>
      <c r="S142" s="50">
        <f t="array" aca="1" ref="S142" ca="1">_xll.GetPrice("FP-LBR-0131","Actual","High",_LATESTvarPubDate)</f>
        <v>1325</v>
      </c>
    </row>
    <row r="143" spans="1:19" x14ac:dyDescent="0.2">
      <c r="A143" s="48" t="s">
        <v>86</v>
      </c>
      <c r="B143" s="49">
        <f t="array" aca="1" ref="B143" ca="1">_xll.GetPrice("FP-LBR-0054","Actual","Low",_LATESTvarPubDate)</f>
        <v>740</v>
      </c>
      <c r="C143" s="49">
        <f t="array" aca="1" ref="C143" ca="1">_xll.GetPrice("FP-LBR-0054","Actual","High",_LATESTvarPubDate)</f>
        <v>755</v>
      </c>
      <c r="D143" s="50">
        <f t="array" aca="1" ref="D143" ca="1">_xll.GetPrice("FP-LBR-0116","Actual","Low",_LATESTvarPubDate)</f>
        <v>452</v>
      </c>
      <c r="E143" s="50">
        <f t="array" aca="1" ref="E143" ca="1">_xll.GetPrice("FP-LBR-0116","Actual","High",_LATESTvarPubDate)</f>
        <v>461</v>
      </c>
      <c r="H143" s="48" t="s">
        <v>83</v>
      </c>
      <c r="I143" s="50">
        <f t="array" aca="1" ref="I143" ca="1">_xll.GetPrice("FP-LBR-0126","Actual","Low",_LATESTvarPubDate)</f>
        <v>259</v>
      </c>
      <c r="J143" s="50">
        <f t="array" aca="1" ref="J143" ca="1">_xll.GetPrice("FP-LBR-0126","Actual","High",_LATESTvarPubDate)</f>
        <v>276</v>
      </c>
      <c r="K143" s="49">
        <f t="array" aca="1" ref="K143" ca="1">_xll.GetPrice("FP-LBR-0064","Actual","Low",_LATESTvarPubDate)</f>
        <v>160</v>
      </c>
      <c r="L143" s="49">
        <f t="array" aca="1" ref="L143" ca="1">_xll.GetPrice("FP-LBR-0064","Actual","High",_LATESTvarPubDate)</f>
        <v>170</v>
      </c>
      <c r="O143" s="48" t="s">
        <v>22</v>
      </c>
      <c r="P143" s="49">
        <f t="array" aca="1" ref="P143" ca="1">_xll.GetPrice("FP-LBR-0073","Actual","Low",_LATESTvarPubDate)</f>
        <v>3250</v>
      </c>
      <c r="Q143" s="49">
        <f t="array" aca="1" ref="Q143" ca="1">_xll.GetPrice("FP-LBR-0073","Actual","High",_LATESTvarPubDate)</f>
        <v>3350</v>
      </c>
      <c r="R143" s="50">
        <f t="array" aca="1" ref="R143" ca="1">_xll.GetPrice("FP-LBR-0132","Actual","Low",_LATESTvarPubDate)</f>
        <v>1378</v>
      </c>
      <c r="S143" s="50">
        <f t="array" aca="1" ref="S143" ca="1">_xll.GetPrice("FP-LBR-0132","Actual","High",_LATESTvarPubDate)</f>
        <v>1420</v>
      </c>
    </row>
    <row r="144" spans="1:19" x14ac:dyDescent="0.2">
      <c r="A144" s="48" t="s">
        <v>89</v>
      </c>
      <c r="B144" s="49">
        <f t="array" aca="1" ref="B144" ca="1">_xll.GetPrice("FP-LBR-0055","Actual","Low",_LATESTvarPubDate)</f>
        <v>665</v>
      </c>
      <c r="C144" s="49">
        <f t="array" aca="1" ref="C144" ca="1">_xll.GetPrice("FP-LBR-0055","Actual","High",_LATESTvarPubDate)</f>
        <v>735</v>
      </c>
      <c r="D144" s="50">
        <f t="array" aca="1" ref="D144" ca="1">_xll.GetPrice("FP-LBR-0117","Actual","Low",_LATESTvarPubDate)</f>
        <v>430</v>
      </c>
      <c r="E144" s="50">
        <f t="array" aca="1" ref="E144" ca="1">_xll.GetPrice("FP-LBR-0117","Actual","High",_LATESTvarPubDate)</f>
        <v>475</v>
      </c>
      <c r="H144" s="48" t="s">
        <v>85</v>
      </c>
      <c r="I144" s="50">
        <f t="array" aca="1" ref="I144" ca="1">_xll.GetPrice("FP-LBR-0127","Actual","Low",_LATESTvarPubDate)</f>
        <v>232</v>
      </c>
      <c r="J144" s="50">
        <f t="array" aca="1" ref="J144" ca="1">_xll.GetPrice("FP-LBR-0127","Actual","High",_LATESTvarPubDate)</f>
        <v>248</v>
      </c>
      <c r="K144" s="49">
        <f t="array" aca="1" ref="K144" ca="1">_xll.GetPrice("FP-LBR-0065","Actual","Low",_LATESTvarPubDate)</f>
        <v>150</v>
      </c>
      <c r="L144" s="49">
        <f t="array" aca="1" ref="L144" ca="1">_xll.GetPrice("FP-LBR-0065","Actual","High",_LATESTvarPubDate)</f>
        <v>160</v>
      </c>
      <c r="O144" s="48" t="s">
        <v>71</v>
      </c>
      <c r="P144" s="49">
        <f t="array" aca="1" ref="P144" ca="1">_xll.GetPrice("FP-LBR-0074","Actual","Low",_LATESTvarPubDate)</f>
        <v>3150</v>
      </c>
      <c r="Q144" s="49">
        <f t="array" aca="1" ref="Q144" ca="1">_xll.GetPrice("FP-LBR-0074","Actual","High",_LATESTvarPubDate)</f>
        <v>3300</v>
      </c>
      <c r="R144" s="50">
        <f t="array" aca="1" ref="R144" ca="1">_xll.GetPrice("FP-LBR-0133","Actual","Low",_LATESTvarPubDate)</f>
        <v>1336</v>
      </c>
      <c r="S144" s="50">
        <f t="array" aca="1" ref="S144" ca="1">_xll.GetPrice("FP-LBR-0133","Actual","High",_LATESTvarPubDate)</f>
        <v>1399</v>
      </c>
    </row>
    <row r="145" spans="1:19" x14ac:dyDescent="0.2">
      <c r="H145" s="48" t="s">
        <v>87</v>
      </c>
      <c r="I145" s="50">
        <f t="array" aca="1" ref="I145" ca="1">_xll.GetPrice("FP-LBR-0128","Actual","Low",_LATESTvarPubDate)</f>
        <v>219</v>
      </c>
      <c r="J145" s="50">
        <f t="array" aca="1" ref="J145" ca="1">_xll.GetPrice("FP-LBR-0128","Actual","High",_LATESTvarPubDate)</f>
        <v>235</v>
      </c>
      <c r="K145" s="49">
        <f t="array" aca="1" ref="K145" ca="1">_xll.GetPrice("FP-LBR-0066","Actual","Low",_LATESTvarPubDate)</f>
        <v>135</v>
      </c>
      <c r="L145" s="49">
        <f t="array" aca="1" ref="L145" ca="1">_xll.GetPrice("FP-LBR-0066","Actual","High",_LATESTvarPubDate)</f>
        <v>145</v>
      </c>
      <c r="O145" s="48" t="s">
        <v>15</v>
      </c>
      <c r="P145" s="49">
        <f t="array" aca="1" ref="P145" ca="1">_xll.GetPrice("FP-LBR-0075","Actual","Low",_LATESTvarPubDate)</f>
        <v>3675</v>
      </c>
      <c r="Q145" s="49">
        <f t="array" aca="1" ref="Q145" ca="1">_xll.GetPrice("FP-LBR-0075","Actual","High",_LATESTvarPubDate)</f>
        <v>3750</v>
      </c>
      <c r="R145" s="50">
        <f t="array" aca="1" ref="R145" ca="1">_xll.GetPrice("FP-LBR-0134","Actual","Low",_LATESTvarPubDate)</f>
        <v>1558</v>
      </c>
      <c r="S145" s="50">
        <f t="array" aca="1" ref="S145" ca="1">_xll.GetPrice("FP-LBR-0134","Actual","High",_LATESTvarPubDate)</f>
        <v>1590</v>
      </c>
    </row>
    <row r="146" spans="1:19" x14ac:dyDescent="0.2">
      <c r="A146" s="46" t="s">
        <v>99</v>
      </c>
      <c r="O146" s="48" t="s">
        <v>17</v>
      </c>
      <c r="P146" s="49">
        <f t="array" aca="1" ref="P146" ca="1">_xll.GetPrice("FP-LBR-0076","Actual","Low",_LATESTvarPubDate)</f>
        <v>3350</v>
      </c>
      <c r="Q146" s="49">
        <f t="array" aca="1" ref="Q146" ca="1">_xll.GetPrice("FP-LBR-0076","Actual","High",_LATESTvarPubDate)</f>
        <v>3550</v>
      </c>
      <c r="R146" s="50">
        <f t="array" aca="1" ref="R146" ca="1">_xll.GetPrice("FP-LBR-0135","Actual","Low",_LATESTvarPubDate)</f>
        <v>1420</v>
      </c>
      <c r="S146" s="50">
        <f t="array" aca="1" ref="S146" ca="1">_xll.GetPrice("FP-LBR-0135","Actual","High",_LATESTvarPubDate)</f>
        <v>1505</v>
      </c>
    </row>
    <row r="147" spans="1:19" x14ac:dyDescent="0.2">
      <c r="A147" s="47" t="s">
        <v>72</v>
      </c>
      <c r="F147" s="62"/>
      <c r="H147" s="47" t="s">
        <v>91</v>
      </c>
    </row>
    <row r="148" spans="1:19" x14ac:dyDescent="0.2">
      <c r="A148" s="48" t="s">
        <v>101</v>
      </c>
      <c r="B148" s="49">
        <f t="array" aca="1" ref="B148" ca="1">_xll.GetPrice("FP-LBR-0058","Actual","Low",_LATESTvarPubDate)</f>
        <v>1170</v>
      </c>
      <c r="C148" s="49">
        <f t="array" aca="1" ref="C148" ca="1">_xll.GetPrice("FP-LBR-0058","Actual","High",_LATESTvarPubDate)</f>
        <v>1225</v>
      </c>
      <c r="D148" s="50">
        <f t="array" aca="1" ref="D148" ca="1">_xll.GetPrice("FP-LBR-0120","Actual","Low",_LATESTvarPubDate)</f>
        <v>496</v>
      </c>
      <c r="E148" s="50">
        <f t="array" aca="1" ref="E148" ca="1">_xll.GetPrice("FP-LBR-0120","Actual","High",_LATESTvarPubDate)</f>
        <v>519</v>
      </c>
      <c r="H148" s="48" t="s">
        <v>93</v>
      </c>
      <c r="I148" s="49">
        <f t="array" aca="1" ref="I148" ca="1">_xll.GetPrice("FP-LBR-0067","Actual","Low",_LATESTvarPubDate)</f>
        <v>690</v>
      </c>
      <c r="J148" s="49">
        <f t="array" aca="1" ref="J148" ca="1">_xll.GetPrice("FP-LBR-0067","Actual","High",_LATESTvarPubDate)</f>
        <v>715</v>
      </c>
      <c r="K148" s="50">
        <f t="array" aca="1" ref="K148" ca="1">_xll.GetPrice("FP-LBR-0129","Actual","Low",_LATESTvarPubDate)</f>
        <v>399</v>
      </c>
      <c r="L148" s="50">
        <f t="array" aca="1" ref="L148" ca="1">_xll.GetPrice("FP-LBR-0129","Actual","High",_LATESTvarPubDate)</f>
        <v>413</v>
      </c>
      <c r="O148" s="57" t="s">
        <v>74</v>
      </c>
      <c r="P148" s="51"/>
      <c r="Q148" s="52" t="s">
        <v>75</v>
      </c>
      <c r="R148" s="51"/>
      <c r="S148" s="51"/>
    </row>
    <row r="149" spans="1:19" x14ac:dyDescent="0.2">
      <c r="A149"/>
      <c r="B149"/>
      <c r="C149"/>
      <c r="D149"/>
      <c r="E149"/>
      <c r="H149" s="48" t="s">
        <v>95</v>
      </c>
      <c r="I149" s="49">
        <f t="array" aca="1" ref="I149" ca="1">_xll.GetPrice("FP-LBR-0068","Actual","Low",_LATESTvarPubDate)</f>
        <v>1045</v>
      </c>
      <c r="J149" s="49">
        <f t="array" aca="1" ref="J149" ca="1">_xll.GetPrice("FP-LBR-0068","Actual","High",_LATESTvarPubDate)</f>
        <v>1080</v>
      </c>
      <c r="K149" s="50">
        <f t="array" aca="1" ref="K149" ca="1">_xll.GetPrice("FP-LBR-0130","Actual","Low",_LATESTvarPubDate)</f>
        <v>604</v>
      </c>
      <c r="L149" s="50">
        <f t="array" aca="1" ref="L149" ca="1">_xll.GetPrice("FP-LBR-0130","Actual","High",_LATESTvarPubDate)</f>
        <v>624</v>
      </c>
      <c r="O149" s="48" t="s">
        <v>77</v>
      </c>
      <c r="P149" s="60">
        <f t="array" aca="1" ref="P149" ca="1">_xll.GetPrice("FP-LBR-0069","Actual","Low",_LATESTvarPubDate)</f>
        <v>5525</v>
      </c>
      <c r="Q149" s="49">
        <f t="array" aca="1" ref="Q149" ca="1">_xll.GetPrice("FP-LBR-0069","Actual","High",_LATESTvarPubDate)</f>
        <v>5600</v>
      </c>
      <c r="R149" s="61">
        <f t="array" aca="1" ref="R149" ca="1">_xll.GetPrice("FP-LBR-0136","Actual","Low",_LATESTvarPubDate)</f>
        <v>2343</v>
      </c>
      <c r="S149" s="50">
        <f t="array" aca="1" ref="S149" ca="1">_xll.GetPrice("FP-LBR-0136","Actual","High",_LATESTvarPubDate)</f>
        <v>2374</v>
      </c>
    </row>
    <row r="150" spans="1:19" x14ac:dyDescent="0.2">
      <c r="A150" s="46" t="s">
        <v>64</v>
      </c>
      <c r="F150" s="62"/>
      <c r="O150" s="48" t="s">
        <v>79</v>
      </c>
      <c r="P150" s="49">
        <f t="array" aca="1" ref="P150" ca="1">_xll.GetPrice("FP-LBR-0070","Actual","Low",_LATESTvarPubDate)</f>
        <v>8750</v>
      </c>
      <c r="Q150" s="49">
        <f t="array" aca="1" ref="Q150" ca="1">_xll.GetPrice("FP-LBR-0070","Actual","High",_LATESTvarPubDate)</f>
        <v>8850</v>
      </c>
      <c r="R150" s="50">
        <f t="array" aca="1" ref="R150" ca="1">_xll.GetPrice("FP-LBR-0137","Actual","Low",_LATESTvarPubDate)</f>
        <v>3710</v>
      </c>
      <c r="S150" s="50">
        <f t="array" aca="1" ref="S150" ca="1">_xll.GetPrice("FP-LBR-0137","Actual","High",_LATESTvarPubDate)</f>
        <v>3752</v>
      </c>
    </row>
    <row r="151" spans="1:19" x14ac:dyDescent="0.2">
      <c r="A151" s="47" t="s">
        <v>66</v>
      </c>
      <c r="O151" s="48" t="s">
        <v>17</v>
      </c>
      <c r="P151" s="49">
        <f t="array" aca="1" ref="P151" ca="1">_xll.GetPrice("FP-LBR-0071","Actual","Low",_LATESTvarPubDate)</f>
        <v>8300</v>
      </c>
      <c r="Q151" s="49">
        <f t="array" aca="1" ref="Q151" ca="1">_xll.GetPrice("FP-LBR-0071","Actual","High",_LATESTvarPubDate)</f>
        <v>8850</v>
      </c>
      <c r="R151" s="50">
        <f t="array" aca="1" ref="R151" ca="1">_xll.GetPrice("FP-LBR-0138","Actual","Low",_LATESTvarPubDate)</f>
        <v>3519</v>
      </c>
      <c r="S151" s="50">
        <f t="array" aca="1" ref="S151" ca="1">_xll.GetPrice("FP-LBR-0138","Actual","High",_LATESTvarPubDate)</f>
        <v>3752</v>
      </c>
    </row>
    <row r="152" spans="1:19" x14ac:dyDescent="0.2">
      <c r="A152" s="48" t="s">
        <v>69</v>
      </c>
      <c r="B152" s="49">
        <f t="array" aca="1" ref="B152" ca="1">_xll.GetPrice("FP-LBR-0059","Actual","Low",_LATESTvarPubDate)</f>
        <v>980</v>
      </c>
      <c r="C152" s="49">
        <f t="array" aca="1" ref="C152" ca="1">_xll.GetPrice("FP-LBR-0059","Actual","High",_LATESTvarPubDate)</f>
        <v>1000</v>
      </c>
      <c r="D152" s="50">
        <f t="array" aca="1" ref="D152" ca="1">_xll.GetPrice("FP-LBR-0121","Actual","Low",_LATESTvarPubDate)</f>
        <v>416</v>
      </c>
      <c r="E152" s="50">
        <f t="array" aca="1" ref="E152" ca="1">_xll.GetPrice("FP-LBR-0121","Actual","High",_LATESTvarPubDate)</f>
        <v>424</v>
      </c>
    </row>
    <row r="153" spans="1:19" x14ac:dyDescent="0.2">
      <c r="A153" s="48" t="s">
        <v>70</v>
      </c>
      <c r="B153" s="49">
        <f t="array" aca="1" ref="B153" ca="1">_xll.GetPrice("FP-LBR-0060","Actual","Low",_LATESTvarPubDate)</f>
        <v>980</v>
      </c>
      <c r="C153" s="49">
        <f t="array" aca="1" ref="C153" ca="1">_xll.GetPrice("FP-LBR-0060","Actual","High",_LATESTvarPubDate)</f>
        <v>1000</v>
      </c>
      <c r="D153" s="50">
        <f t="array" aca="1" ref="D153" ca="1">_xll.GetPrice("FP-LBR-0122","Actual","Low",_LATESTvarPubDate)</f>
        <v>416</v>
      </c>
      <c r="E153" s="50">
        <f t="array" aca="1" ref="E153" ca="1">_xll.GetPrice("FP-LBR-0122","Actual","High",_LATESTvarPubDate)</f>
        <v>424</v>
      </c>
    </row>
    <row r="154" spans="1:19" x14ac:dyDescent="0.2">
      <c r="O154" s="47" t="s">
        <v>88</v>
      </c>
    </row>
    <row r="155" spans="1:19" x14ac:dyDescent="0.2">
      <c r="A155" s="46" t="s">
        <v>72</v>
      </c>
      <c r="P155" s="63"/>
    </row>
    <row r="156" spans="1:19" x14ac:dyDescent="0.2">
      <c r="A156" s="48" t="s">
        <v>73</v>
      </c>
      <c r="B156" s="49">
        <f t="array" aca="1" ref="B156" ca="1">_xll.GetPrice("FP-LBR-0061","Actual","Low",_LATESTvarPubDate)</f>
        <v>1225</v>
      </c>
      <c r="C156" s="49">
        <f t="array" aca="1" ref="C156" ca="1">_xll.GetPrice("FP-LBR-0061","Actual","High",_LATESTvarPubDate)</f>
        <v>1250</v>
      </c>
      <c r="D156" s="50">
        <f t="array" aca="1" ref="D156" ca="1">_xll.GetPrice("FP-LBR-0123","Actual","Low",_LATESTvarPubDate)</f>
        <v>519</v>
      </c>
      <c r="E156" s="50">
        <f t="array" aca="1" ref="E156" ca="1">_xll.GetPrice("FP-LBR-0123","Actual","High",_LATESTvarPubDate)</f>
        <v>530</v>
      </c>
      <c r="O156" s="48" t="s">
        <v>90</v>
      </c>
      <c r="P156" s="49">
        <f t="array" aca="1" ref="P156" ca="1">_xll.GetPrice("FP-LBR-0144","Actual","Low",_LATESTvarPubDate)</f>
        <v>880</v>
      </c>
      <c r="Q156" s="50">
        <f t="array" aca="1" ref="Q156" ca="1">_xll.GetPrice("FP-LBR-0139","Actual","Low",_LATESTvarPubDate)</f>
        <v>569</v>
      </c>
    </row>
    <row r="157" spans="1:19" x14ac:dyDescent="0.2">
      <c r="O157" s="48" t="s">
        <v>92</v>
      </c>
      <c r="P157" s="49">
        <f t="array" aca="1" ref="P157" ca="1">_xll.GetPrice("FP-LBR-0145","Actual","Low",_LATESTvarPubDate)</f>
        <v>985</v>
      </c>
      <c r="Q157" s="50">
        <f t="array" aca="1" ref="Q157" ca="1">_xll.GetPrice("FP-LBR-0140","Actual","Low",_LATESTvarPubDate)</f>
        <v>607</v>
      </c>
    </row>
    <row r="158" spans="1:19" x14ac:dyDescent="0.2">
      <c r="O158" s="48" t="s">
        <v>94</v>
      </c>
      <c r="P158" s="49">
        <f t="array" aca="1" ref="P158" ca="1">_xll.GetPrice("FP-LBR-0146","Actual","Low",_LATESTvarPubDate)</f>
        <v>1165</v>
      </c>
      <c r="Q158" s="50">
        <f t="array" aca="1" ref="Q158" ca="1">_xll.GetPrice("FP-LBR-0141","Actual","Low",_LATESTvarPubDate)</f>
        <v>727</v>
      </c>
    </row>
    <row r="159" spans="1:19" x14ac:dyDescent="0.2">
      <c r="O159" s="48" t="s">
        <v>96</v>
      </c>
      <c r="P159" s="49">
        <f t="array" aca="1" ref="P159" ca="1">_xll.GetPrice("FP-LBR-0147","Actual","Low",_LATESTvarPubDate)</f>
        <v>1315</v>
      </c>
      <c r="Q159" s="50">
        <f t="array" aca="1" ref="Q159" ca="1">_xll.GetPrice("FP-LBR-0142","Actual","Low",_LATESTvarPubDate)</f>
        <v>804</v>
      </c>
    </row>
    <row r="160" spans="1:19" x14ac:dyDescent="0.2">
      <c r="O160" s="48" t="s">
        <v>97</v>
      </c>
      <c r="P160" s="49">
        <f t="array" aca="1" ref="P160" ca="1">_xll.GetPrice("FP-LBR-0148","Actual","Low",_LATESTvarPubDate)</f>
        <v>1470</v>
      </c>
      <c r="Q160" s="50">
        <f t="array" aca="1" ref="Q160" ca="1">_xll.GetPrice("FP-LBR-0143","Actual","Low",_LATESTvarPubDate)</f>
        <v>886</v>
      </c>
    </row>
    <row r="162" spans="15:17" x14ac:dyDescent="0.2">
      <c r="O162" s="47" t="s">
        <v>98</v>
      </c>
    </row>
    <row r="163" spans="15:17" x14ac:dyDescent="0.2">
      <c r="O163" s="48" t="s">
        <v>100</v>
      </c>
      <c r="P163" s="49">
        <f t="array" aca="1" ref="P163" ca="1">_xll.GetPrice("FP-PNL-0006","Actual","Low",_LATESTvarPubDate)</f>
        <v>375</v>
      </c>
      <c r="Q163" s="50">
        <f t="array" aca="1" ref="Q163" ca="1">_xll.GetPrice("FP-PNL-0018","Actual","Low",_LATESTvarPubDate)</f>
        <v>221</v>
      </c>
    </row>
  </sheetData>
  <sheetProtection algorithmName="SHA-512" hashValue="nVZVlecHGT878LuKPy5O4/2r7WtlJw/9UFKYerEsEN70cAmW5FVsPRXJuCt6pMNZU3mEZp2HJMTSpG0L8GCbQg==" saltValue="iFIrm9HJ889hzijVA0DswA==" spinCount="100000" sheet="1" objects="1" scenarios="1"/>
  <printOptions headings="1" gridLines="1" gridLinesSet="0"/>
  <pageMargins left="0.5" right="0.5" top="0.5" bottom="0.5" header="0.5" footer="0.5"/>
  <pageSetup scale="22" orientation="landscape"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BF163"/>
  <sheetViews>
    <sheetView zoomScaleNormal="100" workbookViewId="0">
      <selection activeCell="B22" sqref="B22"/>
    </sheetView>
  </sheetViews>
  <sheetFormatPr defaultRowHeight="12.75" x14ac:dyDescent="0.2"/>
  <cols>
    <col min="1" max="1" width="17.7109375" customWidth="1"/>
    <col min="2" max="2" width="15.85546875" bestFit="1" customWidth="1"/>
    <col min="27" max="27" width="11.42578125" customWidth="1"/>
    <col min="28" max="28" width="12.42578125" customWidth="1"/>
    <col min="29" max="29" width="13" customWidth="1"/>
    <col min="30" max="30" width="14.42578125" customWidth="1"/>
    <col min="31" max="31" width="10.7109375" customWidth="1"/>
    <col min="37" max="37" width="11.42578125" customWidth="1"/>
    <col min="53" max="53" width="10.140625" customWidth="1"/>
  </cols>
  <sheetData>
    <row r="1" spans="1:17" ht="20.25" x14ac:dyDescent="0.3">
      <c r="A1" s="25" t="s">
        <v>0</v>
      </c>
    </row>
    <row r="3" spans="1:17" x14ac:dyDescent="0.2">
      <c r="O3" s="65"/>
      <c r="P3" s="65"/>
      <c r="Q3" s="65"/>
    </row>
    <row r="4" spans="1:17" x14ac:dyDescent="0.2">
      <c r="O4" s="65"/>
      <c r="P4" s="21"/>
      <c r="Q4" s="65"/>
    </row>
    <row r="5" spans="1:17" x14ac:dyDescent="0.2">
      <c r="O5" s="65"/>
      <c r="P5" s="21"/>
      <c r="Q5" s="65"/>
    </row>
    <row r="6" spans="1:17" x14ac:dyDescent="0.2">
      <c r="O6" s="65"/>
      <c r="P6" s="21"/>
      <c r="Q6" s="65"/>
    </row>
    <row r="7" spans="1:17" x14ac:dyDescent="0.2">
      <c r="O7" s="65"/>
      <c r="P7" s="65"/>
      <c r="Q7" s="65"/>
    </row>
    <row r="8" spans="1:17" x14ac:dyDescent="0.2">
      <c r="O8" s="65"/>
      <c r="P8" s="65"/>
      <c r="Q8" s="65"/>
    </row>
    <row r="9" spans="1:17" x14ac:dyDescent="0.2">
      <c r="B9" s="22"/>
      <c r="D9" s="23"/>
      <c r="O9" s="65"/>
      <c r="P9" s="65"/>
      <c r="Q9" s="65"/>
    </row>
    <row r="10" spans="1:17" x14ac:dyDescent="0.2">
      <c r="B10" s="22"/>
      <c r="O10" s="65"/>
      <c r="P10" s="65"/>
      <c r="Q10" s="65"/>
    </row>
    <row r="11" spans="1:17" x14ac:dyDescent="0.2">
      <c r="B11" s="22"/>
      <c r="O11" s="65"/>
      <c r="P11" s="65"/>
      <c r="Q11" s="65"/>
    </row>
    <row r="21" spans="2:6" x14ac:dyDescent="0.2">
      <c r="B21" s="20" t="s">
        <v>1</v>
      </c>
      <c r="C21" s="20" t="s">
        <v>2</v>
      </c>
      <c r="D21" s="20" t="s">
        <v>3</v>
      </c>
      <c r="E21" s="20"/>
      <c r="F21" s="20"/>
    </row>
    <row r="22" spans="2:6" x14ac:dyDescent="0.2">
      <c r="B22" s="30">
        <v>45847</v>
      </c>
      <c r="C22" s="66">
        <f>YEAR(_SPECIFICvarPubDate)</f>
        <v>2025</v>
      </c>
      <c r="D22" s="28">
        <f>MONTH(_SPECIFICvarPubDate)</f>
        <v>7</v>
      </c>
      <c r="E22" s="28"/>
      <c r="F22" s="28"/>
    </row>
    <row r="23" spans="2:6" x14ac:dyDescent="0.2">
      <c r="B23" s="27"/>
    </row>
    <row r="24" spans="2:6" x14ac:dyDescent="0.2">
      <c r="B24" s="27"/>
    </row>
    <row r="28" spans="2:6" ht="15" x14ac:dyDescent="0.25">
      <c r="B28" t="s">
        <v>102</v>
      </c>
    </row>
    <row r="101" spans="1:58" ht="15" x14ac:dyDescent="0.2">
      <c r="A101" s="11">
        <f>_SPECIFICvarPubDate</f>
        <v>45847</v>
      </c>
      <c r="B101" s="5" t="str">
        <f>$A$1</f>
        <v>RANDOM LENGTHS INTERNATIONAL REPORT</v>
      </c>
      <c r="BC101" s="67"/>
      <c r="BD101" s="67"/>
      <c r="BE101" s="67"/>
      <c r="BF101" s="67"/>
    </row>
    <row r="103" spans="1:58" ht="15.75" x14ac:dyDescent="0.25">
      <c r="A103" s="12" t="s">
        <v>4</v>
      </c>
    </row>
    <row r="104" spans="1:58" x14ac:dyDescent="0.2">
      <c r="A104" s="6"/>
    </row>
    <row r="105" spans="1:58" x14ac:dyDescent="0.2">
      <c r="A105" s="3" t="s">
        <v>5</v>
      </c>
      <c r="H105" s="3" t="s">
        <v>5</v>
      </c>
      <c r="O105" s="3" t="s">
        <v>6</v>
      </c>
    </row>
    <row r="106" spans="1:58" x14ac:dyDescent="0.2">
      <c r="A106" s="7" t="s">
        <v>7</v>
      </c>
      <c r="H106" s="7" t="s">
        <v>8</v>
      </c>
      <c r="O106" s="7" t="s">
        <v>9</v>
      </c>
    </row>
    <row r="107" spans="1:58" x14ac:dyDescent="0.2">
      <c r="A107" s="4" t="s">
        <v>10</v>
      </c>
      <c r="B107" s="19" cm="1">
        <f t="array" ref="B107">_xll.GetPrice("FP-LBR-0020","Actual","Low",_SPECIFICvarPubDate)</f>
        <v>945</v>
      </c>
      <c r="C107" s="19" cm="1">
        <f t="array" ref="C107">_xll.GetPrice("FP-LBR-0020","Actual","High",_SPECIFICvarPubDate)</f>
        <v>965</v>
      </c>
      <c r="D107" s="2">
        <f t="array" ref="D107">_xll.GetPrice("FP-LBR-0077","Actual","Low",_SPECIFICvarPubDate)</f>
        <v>401</v>
      </c>
      <c r="E107" s="2">
        <f t="array" ref="E107">_xll.GetPrice("FP-LBR-0077","Actual","High",_SPECIFICvarPubDate)</f>
        <v>409</v>
      </c>
      <c r="H107" s="4" t="s">
        <v>10</v>
      </c>
      <c r="I107" s="19">
        <f t="array" ref="I107">_xll.GetPrice("FP-LBR-0025","Actual","Low",_SPECIFICvarPubDate)</f>
        <v>950</v>
      </c>
      <c r="J107" s="19">
        <f t="array" ref="J107">_xll.GetPrice("FP-LBR-0025","Actual","High",_SPECIFICvarPubDate)</f>
        <v>1175</v>
      </c>
      <c r="K107" s="2">
        <f t="array" ref="K107">_xll.GetPrice("FP-LBR-0087","Actual","Low",_SPECIFICvarPubDate)</f>
        <v>403</v>
      </c>
      <c r="L107" s="2">
        <f t="array" ref="L107">_xll.GetPrice("FP-LBR-0087","Actual","High",_SPECIFICvarPubDate)</f>
        <v>498</v>
      </c>
      <c r="R107" s="4" t="s">
        <v>11</v>
      </c>
    </row>
    <row r="108" spans="1:58" x14ac:dyDescent="0.2">
      <c r="A108" s="4" t="s">
        <v>12</v>
      </c>
      <c r="B108" s="19">
        <f t="array" ref="B108">_xll.GetPrice("FP-LBR-0021","Actual","Low",_SPECIFICvarPubDate)</f>
        <v>585</v>
      </c>
      <c r="C108" s="19">
        <f t="array" ref="C108">_xll.GetPrice("FP-LBR-0021","Actual","High",_SPECIFICvarPubDate)</f>
        <v>605</v>
      </c>
      <c r="D108" s="2">
        <f t="array" ref="D108">_xll.GetPrice("FP-LBR-0078","Actual","Low",_SPECIFICvarPubDate)</f>
        <v>248</v>
      </c>
      <c r="E108" s="2">
        <f t="array" ref="E108">_xll.GetPrice("FP-LBR-0078","Actual","High",_SPECIFICvarPubDate)</f>
        <v>257</v>
      </c>
      <c r="H108" s="4" t="s">
        <v>12</v>
      </c>
      <c r="I108" s="19">
        <f t="array" ref="I108">_xll.GetPrice("FP-LBR-0026","Actual","Low",_SPECIFICvarPubDate)</f>
        <v>1070</v>
      </c>
      <c r="J108" s="19">
        <f t="array" ref="J108">_xll.GetPrice("FP-LBR-0026","Actual","High",_SPECIFICvarPubDate)</f>
        <v>1085</v>
      </c>
      <c r="K108" s="2">
        <f t="array" ref="K108">_xll.GetPrice("FP-LBR-0088","Actual","Low",_SPECIFICvarPubDate)</f>
        <v>454</v>
      </c>
      <c r="L108" s="2">
        <f t="array" ref="L108">_xll.GetPrice("FP-LBR-0088","Actual","High",_SPECIFICvarPubDate)</f>
        <v>460</v>
      </c>
      <c r="O108" s="4" t="s">
        <v>13</v>
      </c>
      <c r="P108" s="19">
        <f t="array" ref="P108">_xll.GetPrice("FP-LBR-0042","Actual","Low",_SPECIFICvarPubDate)</f>
        <v>3050</v>
      </c>
      <c r="Q108" s="19">
        <f t="array" ref="Q108">_xll.GetPrice("FP-LBR-0042","Actual","High",_SPECIFICvarPubDate)</f>
        <v>3250</v>
      </c>
      <c r="R108" s="2">
        <f t="array" ref="R108">_xll.GetPrice("FP-LBR-0104","Actual","Low",_SPECIFICvarPubDate)</f>
        <v>1293</v>
      </c>
      <c r="S108" s="2">
        <f t="array" ref="S108">_xll.GetPrice("FP-LBR-0104","Actual","High",_SPECIFICvarPubDate)</f>
        <v>1378</v>
      </c>
    </row>
    <row r="109" spans="1:58" x14ac:dyDescent="0.2">
      <c r="A109" s="4" t="s">
        <v>14</v>
      </c>
      <c r="B109" s="19">
        <f t="array" ref="B109">_xll.GetPrice("FP-LBR-0022","Actual","Low",_SPECIFICvarPubDate)</f>
        <v>730</v>
      </c>
      <c r="C109" s="19">
        <f t="array" ref="C109">_xll.GetPrice("FP-LBR-0022","Actual","High",_SPECIFICvarPubDate)</f>
        <v>750</v>
      </c>
      <c r="D109" s="2">
        <f t="array" ref="D109">_xll.GetPrice("FP-LBR-0079","Actual","Low",_SPECIFICvarPubDate)</f>
        <v>310</v>
      </c>
      <c r="E109" s="2">
        <f t="array" ref="E109">_xll.GetPrice("FP-LBR-0079","Actual","High",_SPECIFICvarPubDate)</f>
        <v>318</v>
      </c>
      <c r="H109" s="4" t="s">
        <v>14</v>
      </c>
      <c r="I109" s="19">
        <f t="array" ref="I109">_xll.GetPrice("FP-LBR-0027","Actual","Low",_SPECIFICvarPubDate)</f>
        <v>1075</v>
      </c>
      <c r="J109" s="19">
        <f t="array" ref="J109">_xll.GetPrice("FP-LBR-0027","Actual","High",_SPECIFICvarPubDate)</f>
        <v>1145</v>
      </c>
      <c r="K109" s="2">
        <f t="array" ref="K109">_xll.GetPrice("FP-LBR-0089","Actual","Low",_SPECIFICvarPubDate)</f>
        <v>456</v>
      </c>
      <c r="L109" s="2">
        <f t="array" ref="L109">_xll.GetPrice("FP-LBR-0089","Actual","High",_SPECIFICvarPubDate)</f>
        <v>485</v>
      </c>
      <c r="O109" s="4" t="s">
        <v>15</v>
      </c>
      <c r="P109" s="19">
        <f t="array" ref="P109">_xll.GetPrice("FP-LBR-0043","Actual","Low",_SPECIFICvarPubDate)</f>
        <v>3250</v>
      </c>
      <c r="Q109" s="19">
        <f t="array" ref="Q109">_xll.GetPrice("FP-LBR-0043","Actual","High",_SPECIFICvarPubDate)</f>
        <v>3500</v>
      </c>
      <c r="R109" s="2">
        <f t="array" ref="R109">_xll.GetPrice("FP-LBR-0105","Actual","Low",_SPECIFICvarPubDate)</f>
        <v>1378</v>
      </c>
      <c r="S109" s="2">
        <f t="array" ref="S109">_xll.GetPrice("FP-LBR-0105","Actual","High",_SPECIFICvarPubDate)</f>
        <v>1484</v>
      </c>
    </row>
    <row r="110" spans="1:58" x14ac:dyDescent="0.2">
      <c r="A110" s="4" t="s">
        <v>16</v>
      </c>
      <c r="B110" s="19">
        <f t="array" ref="B110">_xll.GetPrice("FP-LBR-0023","Actual","Low",_SPECIFICvarPubDate)</f>
        <v>885</v>
      </c>
      <c r="C110" s="19">
        <f t="array" ref="C110">_xll.GetPrice("FP-LBR-0023","Actual","High",_SPECIFICvarPubDate)</f>
        <v>905</v>
      </c>
      <c r="D110" s="2">
        <f t="array" ref="D110">_xll.GetPrice("FP-LBR-0080","Actual","Low",_SPECIFICvarPubDate)</f>
        <v>375</v>
      </c>
      <c r="E110" s="2">
        <f t="array" ref="E110">_xll.GetPrice("FP-LBR-0080","Actual","High",_SPECIFICvarPubDate)</f>
        <v>384</v>
      </c>
      <c r="H110" s="4" t="s">
        <v>16</v>
      </c>
      <c r="I110" s="19">
        <f t="array" ref="I110">_xll.GetPrice("FP-LBR-0028","Actual","Low",_SPECIFICvarPubDate)</f>
        <v>1175</v>
      </c>
      <c r="J110" s="19">
        <f t="array" ref="J110">_xll.GetPrice("FP-LBR-0028","Actual","High",_SPECIFICvarPubDate)</f>
        <v>1250</v>
      </c>
      <c r="K110" s="2">
        <f t="array" ref="K110">_xll.GetPrice("FP-LBR-0090","Actual","Low",_SPECIFICvarPubDate)</f>
        <v>498</v>
      </c>
      <c r="L110" s="2">
        <f t="array" ref="L110">_xll.GetPrice("FP-LBR-0090","Actual","High",_SPECIFICvarPubDate)</f>
        <v>530</v>
      </c>
      <c r="O110" s="4" t="s">
        <v>17</v>
      </c>
      <c r="P110" s="19">
        <f t="array" ref="P110">_xll.GetPrice("FP-LBR-0044","Actual","Low",_SPECIFICvarPubDate)</f>
        <v>3100</v>
      </c>
      <c r="Q110" s="19">
        <f t="array" ref="Q110">_xll.GetPrice("FP-LBR-0044","Actual","High",_SPECIFICvarPubDate)</f>
        <v>3400</v>
      </c>
      <c r="R110" s="2">
        <f t="array" ref="R110">_xll.GetPrice("FP-LBR-0106","Actual","Low",_SPECIFICvarPubDate)</f>
        <v>1314</v>
      </c>
      <c r="S110" s="2">
        <f t="array" ref="S110">_xll.GetPrice("FP-LBR-0106","Actual","High",_SPECIFICvarPubDate)</f>
        <v>1442</v>
      </c>
    </row>
    <row r="111" spans="1:58" x14ac:dyDescent="0.2">
      <c r="A111" s="4" t="s">
        <v>18</v>
      </c>
      <c r="B111" s="19">
        <f t="array" ref="B111">_xll.GetPrice("FP-LBR-0024","Actual","Low",_SPECIFICvarPubDate)</f>
        <v>970</v>
      </c>
      <c r="C111" s="19">
        <f t="array" ref="C111">_xll.GetPrice("FP-LBR-0024","Actual","High",_SPECIFICvarPubDate)</f>
        <v>980</v>
      </c>
      <c r="D111" s="2">
        <f t="array" ref="D111">_xll.GetPrice("FP-LBR-0081","Actual","Low",_SPECIFICvarPubDate)</f>
        <v>411</v>
      </c>
      <c r="E111" s="2">
        <f t="array" ref="E111">_xll.GetPrice("FP-LBR-0081","Actual","High",_SPECIFICvarPubDate)</f>
        <v>416</v>
      </c>
      <c r="H111" s="4" t="s">
        <v>18</v>
      </c>
      <c r="I111" s="19">
        <f t="array" ref="I111">_xll.GetPrice("FP-LBR-0029","Actual","Low",_SPECIFICvarPubDate)</f>
        <v>1350</v>
      </c>
      <c r="J111" s="19">
        <f t="array" ref="J111">_xll.GetPrice("FP-LBR-0029","Actual","High",_SPECIFICvarPubDate)</f>
        <v>1425</v>
      </c>
      <c r="K111" s="2">
        <f t="array" ref="K111">_xll.GetPrice("FP-LBR-0091","Actual","Low",_SPECIFICvarPubDate)</f>
        <v>572</v>
      </c>
      <c r="L111" s="2">
        <f t="array" ref="L111">_xll.GetPrice("FP-LBR-0091","Actual","High",_SPECIFICvarPubDate)</f>
        <v>604</v>
      </c>
      <c r="Q111" s="4" t="s">
        <v>19</v>
      </c>
    </row>
    <row r="112" spans="1:58" x14ac:dyDescent="0.2">
      <c r="A112" s="4" t="s">
        <v>20</v>
      </c>
      <c r="B112" s="19">
        <f t="array" ref="B112">_xll.GetPrice("FP-LBR-0015","Actual","Low",_SPECIFICvarPubDate)</f>
        <v>900</v>
      </c>
      <c r="C112" s="19">
        <f t="array" ref="C112">_xll.GetPrice("FP-LBR-0015","Actual","High",_SPECIFICvarPubDate)</f>
        <v>910</v>
      </c>
      <c r="D112" s="2">
        <f t="array" ref="D112">_xll.GetPrice("FP-LBR-0082","Actual","Low",_SPECIFICvarPubDate)</f>
        <v>382</v>
      </c>
      <c r="E112" s="2">
        <f t="array" ref="E112">_xll.GetPrice("FP-LBR-0082","Actual","High",_SPECIFICvarPubDate)</f>
        <v>386</v>
      </c>
      <c r="H112" s="4" t="s">
        <v>21</v>
      </c>
      <c r="I112" s="19">
        <f t="array" ref="I112">_xll.GetPrice("FP-LBR-0030","Actual","Low",_SPECIFICvarPubDate)</f>
        <v>1225</v>
      </c>
      <c r="J112" s="19">
        <f t="array" ref="J112">_xll.GetPrice("FP-LBR-0030","Actual","High",_SPECIFICvarPubDate)</f>
        <v>1275</v>
      </c>
      <c r="K112" s="2">
        <f t="array" ref="K112">_xll.GetPrice("FP-LBR-0092","Actual","Low",_SPECIFICvarPubDate)</f>
        <v>519</v>
      </c>
      <c r="L112" s="2">
        <f t="array" ref="L112">_xll.GetPrice("FP-LBR-0092","Actual","High",_SPECIFICvarPubDate)</f>
        <v>541</v>
      </c>
      <c r="O112" s="4" t="s">
        <v>13</v>
      </c>
      <c r="P112" s="19">
        <f t="array" ref="P112">_xll.GetPrice("FP-LBR-0045","Actual","Low",_SPECIFICvarPubDate)</f>
        <v>2050</v>
      </c>
      <c r="Q112" s="19">
        <f t="array" ref="Q112">_xll.GetPrice("FP-LBR-0045","Actual","High",_SPECIFICvarPubDate)</f>
        <v>2230</v>
      </c>
      <c r="R112" s="2">
        <f t="array" ref="R112">_xll.GetPrice("FP-LBR-0107","Actual","Low",_SPECIFICvarPubDate)</f>
        <v>869</v>
      </c>
      <c r="S112" s="2">
        <f t="array" ref="S112">_xll.GetPrice("FP-LBR-0107","Actual","High",_SPECIFICvarPubDate)</f>
        <v>946</v>
      </c>
    </row>
    <row r="113" spans="1:19" x14ac:dyDescent="0.2">
      <c r="A113" s="4" t="s">
        <v>22</v>
      </c>
      <c r="B113" s="19">
        <f t="array" ref="B113">_xll.GetPrice("FP-LBR-0016","Actual","Low",_SPECIFICvarPubDate)</f>
        <v>670</v>
      </c>
      <c r="C113" s="19">
        <f t="array" ref="C113">_xll.GetPrice("FP-LBR-0016","Actual","High",_SPECIFICvarPubDate)</f>
        <v>680</v>
      </c>
      <c r="D113" s="2">
        <f t="array" ref="D113">_xll.GetPrice("FP-LBR-0083","Actual","Low",_SPECIFICvarPubDate)</f>
        <v>284</v>
      </c>
      <c r="E113" s="2">
        <f t="array" ref="E113">_xll.GetPrice("FP-LBR-0083","Actual","High",_SPECIFICvarPubDate)</f>
        <v>288</v>
      </c>
      <c r="H113" s="4" t="s">
        <v>23</v>
      </c>
      <c r="I113" s="19">
        <f t="array" ref="I113">_xll.GetPrice("FP-LBR-0031","Actual","Low",_SPECIFICvarPubDate)</f>
        <v>1225</v>
      </c>
      <c r="J113" s="19">
        <f t="array" ref="J113">_xll.GetPrice("FP-LBR-0031","Actual","High",_SPECIFICvarPubDate)</f>
        <v>1275</v>
      </c>
      <c r="K113" s="2">
        <f t="array" ref="K113">_xll.GetPrice("FP-LBR-0093","Actual","Low",_SPECIFICvarPubDate)</f>
        <v>519</v>
      </c>
      <c r="L113" s="2">
        <f t="array" ref="L113">_xll.GetPrice("FP-LBR-0093","Actual","High",_SPECIFICvarPubDate)</f>
        <v>541</v>
      </c>
      <c r="O113" s="4" t="s">
        <v>15</v>
      </c>
      <c r="P113" s="19">
        <f t="array" ref="P113">_xll.GetPrice("FP-LBR-0046","Actual","Low",_SPECIFICvarPubDate)</f>
        <v>2200</v>
      </c>
      <c r="Q113" s="19">
        <f t="array" ref="Q113">_xll.GetPrice("FP-LBR-0046","Actual","High",_SPECIFICvarPubDate)</f>
        <v>2460</v>
      </c>
      <c r="R113" s="2">
        <f t="array" ref="R113">_xll.GetPrice("FP-LBR-0108","Actual","Low",_SPECIFICvarPubDate)</f>
        <v>933</v>
      </c>
      <c r="S113" s="2">
        <f t="array" ref="S113">_xll.GetPrice("FP-LBR-0108","Actual","High",_SPECIFICvarPubDate)</f>
        <v>1043</v>
      </c>
    </row>
    <row r="114" spans="1:19" x14ac:dyDescent="0.2">
      <c r="A114" s="4" t="s">
        <v>24</v>
      </c>
      <c r="B114" s="19">
        <f t="array" ref="B114">_xll.GetPrice("FP-LBR-0017","Actual","Low",_SPECIFICvarPubDate)</f>
        <v>730</v>
      </c>
      <c r="C114" s="19">
        <f t="array" ref="C114">_xll.GetPrice("FP-LBR-0017","Actual","High",_SPECIFICvarPubDate)</f>
        <v>740</v>
      </c>
      <c r="D114" s="2">
        <f t="array" ref="D114">_xll.GetPrice("FP-LBR-0084","Actual","Low",_SPECIFICvarPubDate)</f>
        <v>310</v>
      </c>
      <c r="E114" s="2">
        <f t="array" ref="E114">_xll.GetPrice("FP-LBR-0084","Actual","High",_SPECIFICvarPubDate)</f>
        <v>314</v>
      </c>
      <c r="H114" s="4" t="s">
        <v>25</v>
      </c>
      <c r="I114" s="19">
        <f t="array" ref="I114">_xll.GetPrice("FP-LBR-0032","Actual","Low",_SPECIFICvarPubDate)</f>
        <v>1230</v>
      </c>
      <c r="J114" s="19">
        <f t="array" ref="J114">_xll.GetPrice("FP-LBR-0032","Actual","High",_SPECIFICvarPubDate)</f>
        <v>1300</v>
      </c>
      <c r="K114" s="2">
        <f t="array" ref="K114">_xll.GetPrice("FP-LBR-0094","Actual","Low",_SPECIFICvarPubDate)</f>
        <v>522</v>
      </c>
      <c r="L114" s="2">
        <f t="array" ref="L114">_xll.GetPrice("FP-LBR-0094","Actual","High",_SPECIFICvarPubDate)</f>
        <v>551</v>
      </c>
      <c r="O114" s="4" t="s">
        <v>17</v>
      </c>
      <c r="P114" s="19">
        <f t="array" ref="P114">_xll.GetPrice("FP-LBR-0047","Actual","Low",_SPECIFICvarPubDate)</f>
        <v>2200</v>
      </c>
      <c r="Q114" s="19">
        <f t="array" ref="Q114">_xll.GetPrice("FP-LBR-0047","Actual","High",_SPECIFICvarPubDate)</f>
        <v>2460</v>
      </c>
      <c r="R114" s="2">
        <f t="array" ref="R114">_xll.GetPrice("FP-LBR-0109","Actual","Low",_SPECIFICvarPubDate)</f>
        <v>933</v>
      </c>
      <c r="S114" s="2">
        <f t="array" ref="S114">_xll.GetPrice("FP-LBR-0109","Actual","High",_SPECIFICvarPubDate)</f>
        <v>1043</v>
      </c>
    </row>
    <row r="115" spans="1:19" x14ac:dyDescent="0.2">
      <c r="A115" s="4" t="s">
        <v>26</v>
      </c>
      <c r="B115" s="19">
        <f t="array" ref="B115">_xll.GetPrice("FP-LBR-0018","Actual","Low",_SPECIFICvarPubDate)</f>
        <v>640</v>
      </c>
      <c r="C115" s="19">
        <f t="array" ref="C115">_xll.GetPrice("FP-LBR-0018","Actual","High",_SPECIFICvarPubDate)</f>
        <v>650</v>
      </c>
      <c r="D115" s="2">
        <f t="array" ref="D115">_xll.GetPrice("FP-LBR-0085","Actual","Low",_SPECIFICvarPubDate)</f>
        <v>271</v>
      </c>
      <c r="E115" s="2">
        <f t="array" ref="E115">_xll.GetPrice("FP-LBR-0085","Actual","High",_SPECIFICvarPubDate)</f>
        <v>276</v>
      </c>
      <c r="H115" s="4" t="s">
        <v>27</v>
      </c>
      <c r="I115" s="19">
        <f t="array" ref="I115">_xll.GetPrice("FP-LBR-0033","Actual","Low",_SPECIFICvarPubDate)</f>
        <v>1230</v>
      </c>
      <c r="J115" s="19">
        <f t="array" ref="J115">_xll.GetPrice("FP-LBR-0033","Actual","High",_SPECIFICvarPubDate)</f>
        <v>1300</v>
      </c>
      <c r="K115" s="2">
        <f t="array" ref="K115">_xll.GetPrice("FP-LBR-0095","Actual","Low",_SPECIFICvarPubDate)</f>
        <v>522</v>
      </c>
      <c r="L115" s="2">
        <f t="array" ref="L115">_xll.GetPrice("FP-LBR-0095","Actual","High",_SPECIFICvarPubDate)</f>
        <v>551</v>
      </c>
    </row>
    <row r="116" spans="1:19" x14ac:dyDescent="0.2">
      <c r="A116" s="4" t="s">
        <v>28</v>
      </c>
      <c r="B116" s="19">
        <f t="array" ref="B116">_xll.GetPrice("FP-LBR-0019","Actual","Low",_SPECIFICvarPubDate)</f>
        <v>790</v>
      </c>
      <c r="C116" s="19">
        <f t="array" ref="C116">_xll.GetPrice("FP-LBR-0019","Actual","High",_SPECIFICvarPubDate)</f>
        <v>800</v>
      </c>
      <c r="D116" s="2">
        <f t="array" ref="D116">_xll.GetPrice("FP-LBR-0086","Actual","Low",_SPECIFICvarPubDate)</f>
        <v>335</v>
      </c>
      <c r="E116" s="2">
        <f t="array" ref="E116">_xll.GetPrice("FP-LBR-0086","Actual","High",_SPECIFICvarPubDate)</f>
        <v>339</v>
      </c>
      <c r="H116" s="4" t="s">
        <v>29</v>
      </c>
      <c r="I116" s="19">
        <f t="array" ref="I116">_xll.GetPrice("FP-LBR-0034","Actual","Low",_SPECIFICvarPubDate)</f>
        <v>1175</v>
      </c>
      <c r="J116" s="19">
        <f t="array" ref="J116">_xll.GetPrice("FP-LBR-0034","Actual","High",_SPECIFICvarPubDate)</f>
        <v>1400</v>
      </c>
      <c r="K116" s="2">
        <f t="array" ref="K116">_xll.GetPrice("FP-LBR-0096","Actual","Low",_SPECIFICvarPubDate)</f>
        <v>498</v>
      </c>
      <c r="L116" s="2">
        <f t="array" ref="L116">_xll.GetPrice("FP-LBR-0096","Actual","High",_SPECIFICvarPubDate)</f>
        <v>594</v>
      </c>
    </row>
    <row r="117" spans="1:19" x14ac:dyDescent="0.2">
      <c r="H117" s="4" t="s">
        <v>30</v>
      </c>
      <c r="I117" s="19">
        <f t="array" ref="I117">_xll.GetPrice("FP-LBR-0035","Actual","Low",_SPECIFICvarPubDate)</f>
        <v>1250</v>
      </c>
      <c r="J117" s="19">
        <f t="array" ref="J117">_xll.GetPrice("FP-LBR-0035","Actual","High",_SPECIFICvarPubDate)</f>
        <v>1325</v>
      </c>
      <c r="K117" s="2">
        <f t="array" ref="K117">_xll.GetPrice("FP-LBR-0097","Actual","Low",_SPECIFICvarPubDate)</f>
        <v>530</v>
      </c>
      <c r="L117" s="2">
        <f t="array" ref="L117">_xll.GetPrice("FP-LBR-0097","Actual","High",_SPECIFICvarPubDate)</f>
        <v>562</v>
      </c>
    </row>
    <row r="118" spans="1:19" x14ac:dyDescent="0.2">
      <c r="A118" s="3" t="s">
        <v>5</v>
      </c>
      <c r="H118" s="4" t="s">
        <v>31</v>
      </c>
      <c r="I118" s="19">
        <f t="array" ref="I118">_xll.GetPrice("FP-LBR-0036","Actual","Low",_SPECIFICvarPubDate)</f>
        <v>1350</v>
      </c>
      <c r="J118" s="19">
        <f t="array" ref="J118">_xll.GetPrice("FP-LBR-0036","Actual","High",_SPECIFICvarPubDate)</f>
        <v>1425</v>
      </c>
      <c r="K118" s="2">
        <f t="array" ref="K118">_xll.GetPrice("FP-LBR-0098","Actual","Low",_SPECIFICvarPubDate)</f>
        <v>572</v>
      </c>
      <c r="L118" s="2">
        <f t="array" ref="L118">_xll.GetPrice("FP-LBR-0098","Actual","High",_SPECIFICvarPubDate)</f>
        <v>604</v>
      </c>
      <c r="O118" s="7" t="s">
        <v>32</v>
      </c>
    </row>
    <row r="119" spans="1:19" x14ac:dyDescent="0.2">
      <c r="A119" s="7" t="s">
        <v>33</v>
      </c>
      <c r="H119" s="4" t="s">
        <v>34</v>
      </c>
      <c r="I119" s="19">
        <f t="array" ref="I119">_xll.GetPrice("FP-LBR-0037","Actual","Low",_SPECIFICvarPubDate)</f>
        <v>1400</v>
      </c>
      <c r="J119" s="19">
        <f t="array" ref="J119">_xll.GetPrice("FP-LBR-0037","Actual","High",_SPECIFICvarPubDate)</f>
        <v>1475</v>
      </c>
      <c r="K119" s="2">
        <f t="array" ref="K119">_xll.GetPrice("FP-LBR-0099","Actual","Low",_SPECIFICvarPubDate)</f>
        <v>594</v>
      </c>
      <c r="L119" s="2">
        <f t="array" ref="L119">_xll.GetPrice("FP-LBR-0099","Actual","High",_SPECIFICvarPubDate)</f>
        <v>625</v>
      </c>
      <c r="P119" s="14"/>
      <c r="Q119" s="10" t="s">
        <v>35</v>
      </c>
      <c r="R119" s="4"/>
      <c r="S119" s="14"/>
    </row>
    <row r="120" spans="1:19" x14ac:dyDescent="0.2">
      <c r="A120" s="29" t="s">
        <v>36</v>
      </c>
      <c r="B120" s="19">
        <f t="array" ref="B120">_xll.GetPrice("FP-LBR-0038","Actual","Low",_SPECIFICvarPubDate)</f>
        <v>1150</v>
      </c>
      <c r="C120" s="19">
        <f t="array" ref="C120">_xll.GetPrice("FP-LBR-0038","Actual","High",_SPECIFICvarPubDate)</f>
        <v>1325</v>
      </c>
      <c r="D120" s="2">
        <f t="array" ref="D120">_xll.GetPrice("FP-LBR-0100","Actual","Low",_SPECIFICvarPubDate)</f>
        <v>488</v>
      </c>
      <c r="E120" s="2">
        <f t="array" ref="E120">_xll.GetPrice("FP-LBR-0100","Actual","High",_SPECIFICvarPubDate)</f>
        <v>562</v>
      </c>
      <c r="H120" s="9"/>
      <c r="O120" s="4" t="s">
        <v>37</v>
      </c>
      <c r="P120" s="19">
        <f t="array" ref="P120">_xll.GetPrice("FP-LBR-0048","Actual","Low",_SPECIFICvarPubDate)</f>
        <v>860</v>
      </c>
      <c r="Q120" s="19">
        <f t="array" ref="Q120">_xll.GetPrice("FP-LBR-0048","Actual","High",_SPECIFICvarPubDate)</f>
        <v>880</v>
      </c>
      <c r="R120" s="2">
        <f t="array" ref="R120">_xll.GetPrice("FP-LBR-0110","Actual","Low",_SPECIFICvarPubDate)</f>
        <v>365</v>
      </c>
      <c r="S120" s="2">
        <f t="array" ref="S120">_xll.GetPrice("FP-LBR-0110","Actual","High",_SPECIFICvarPubDate)</f>
        <v>373</v>
      </c>
    </row>
    <row r="121" spans="1:19" x14ac:dyDescent="0.2">
      <c r="O121" s="4" t="s">
        <v>38</v>
      </c>
      <c r="P121" s="19">
        <f t="array" ref="P121">_xll.GetPrice("FP-LBR-0049","Actual","Low",_SPECIFICvarPubDate)</f>
        <v>910</v>
      </c>
      <c r="Q121" s="19">
        <f t="array" ref="Q121">_xll.GetPrice("FP-LBR-0049","Actual","High",_SPECIFICvarPubDate)</f>
        <v>920</v>
      </c>
      <c r="R121" s="2">
        <f t="array" ref="R121">_xll.GetPrice("FP-LBR-0111","Actual","Low",_SPECIFICvarPubDate)</f>
        <v>386</v>
      </c>
      <c r="S121" s="2">
        <f t="array" ref="S121">_xll.GetPrice("FP-LBR-0111","Actual","High",_SPECIFICvarPubDate)</f>
        <v>390</v>
      </c>
    </row>
    <row r="122" spans="1:19" x14ac:dyDescent="0.2">
      <c r="H122" s="3" t="s">
        <v>5</v>
      </c>
      <c r="O122" s="4" t="s">
        <v>39</v>
      </c>
      <c r="P122" s="19">
        <f t="array" ref="P122">_xll.GetPrice("FP-LBR-0050","Actual","Low",_SPECIFICvarPubDate)</f>
        <v>1060</v>
      </c>
      <c r="Q122" s="19">
        <f t="array" ref="Q122">_xll.GetPrice("FP-LBR-0050","Actual","High",_SPECIFICvarPubDate)</f>
        <v>1110</v>
      </c>
      <c r="R122" s="2">
        <f t="array" ref="R122">_xll.GetPrice("FP-LBR-0112","Actual","Low",_SPECIFICvarPubDate)</f>
        <v>449</v>
      </c>
      <c r="S122" s="2">
        <f t="array" ref="S122">_xll.GetPrice("FP-LBR-0112","Actual","High",_SPECIFICvarPubDate)</f>
        <v>471</v>
      </c>
    </row>
    <row r="123" spans="1:19" x14ac:dyDescent="0.2">
      <c r="H123" s="7" t="s">
        <v>40</v>
      </c>
      <c r="O123" s="4" t="s">
        <v>41</v>
      </c>
      <c r="P123" s="19">
        <f t="array" ref="P123">_xll.GetPrice("FP-LBR-0051","Actual","Low",_SPECIFICvarPubDate)</f>
        <v>1310</v>
      </c>
      <c r="Q123" s="19">
        <f t="array" ref="Q123">_xll.GetPrice("FP-LBR-0051","Actual","High",_SPECIFICvarPubDate)</f>
        <v>1400</v>
      </c>
      <c r="R123" s="2">
        <f t="array" ref="R123">_xll.GetPrice("FP-LBR-0113","Actual","Low",_SPECIFICvarPubDate)</f>
        <v>555</v>
      </c>
      <c r="S123" s="2">
        <f t="array" ref="S123">_xll.GetPrice("FP-LBR-0113","Actual","High",_SPECIFICvarPubDate)</f>
        <v>594</v>
      </c>
    </row>
    <row r="124" spans="1:19" x14ac:dyDescent="0.2">
      <c r="H124" s="4" t="s">
        <v>42</v>
      </c>
      <c r="I124" s="19">
        <f t="array" ref="I124">_xll.GetPrice("FP-LBR-0041","Actual","Low",_SPECIFICvarPubDate)</f>
        <v>900</v>
      </c>
      <c r="J124" s="19">
        <f t="array" ref="J124">_xll.GetPrice("FP-LBR-0041","Actual","High",_SPECIFICvarPubDate)</f>
        <v>1000</v>
      </c>
      <c r="K124" s="2">
        <f t="array" ref="K124">_xll.GetPrice("FP-LBR-0103","Actual","Low",_SPECIFICvarPubDate)</f>
        <v>382</v>
      </c>
      <c r="L124" s="2">
        <f t="array" ref="L124">_xll.GetPrice("FP-LBR-0103","Actual","High",_SPECIFICvarPubDate)</f>
        <v>424</v>
      </c>
      <c r="Q124" s="4" t="s">
        <v>43</v>
      </c>
      <c r="R124" s="4"/>
    </row>
    <row r="125" spans="1:19" x14ac:dyDescent="0.2">
      <c r="A125" s="3" t="s">
        <v>44</v>
      </c>
      <c r="O125" s="4" t="s">
        <v>41</v>
      </c>
      <c r="P125" s="19">
        <f t="array" ref="P125">_xll.GetPrice("FP-LBR-0052","Actual","Low",_SPECIFICvarPubDate)</f>
        <v>1585</v>
      </c>
      <c r="Q125" s="19">
        <f t="array" ref="Q125">_xll.GetPrice("FP-LBR-0052","Actual","High",_SPECIFICvarPubDate)</f>
        <v>1685</v>
      </c>
      <c r="R125" s="2">
        <f t="array" ref="R125">_xll.GetPrice("FP-LBR-0114","Actual","Low",_SPECIFICvarPubDate)</f>
        <v>672</v>
      </c>
      <c r="S125" s="2">
        <f t="array" ref="S125">_xll.GetPrice("FP-LBR-0114","Actual","High",_SPECIFICvarPubDate)</f>
        <v>714</v>
      </c>
    </row>
    <row r="126" spans="1:19" x14ac:dyDescent="0.2">
      <c r="A126" s="7" t="s">
        <v>45</v>
      </c>
      <c r="D126" s="7" t="s">
        <v>46</v>
      </c>
      <c r="E126" s="15"/>
      <c r="F126" s="15"/>
    </row>
    <row r="127" spans="1:19" x14ac:dyDescent="0.2">
      <c r="B127" s="4" t="s">
        <v>47</v>
      </c>
      <c r="E127" s="4" t="s">
        <v>47</v>
      </c>
      <c r="H127" s="7" t="s">
        <v>48</v>
      </c>
    </row>
    <row r="128" spans="1:19" x14ac:dyDescent="0.2">
      <c r="A128" s="4" t="s">
        <v>49</v>
      </c>
      <c r="B128" s="19">
        <f t="array" ref="B128">_xll.GetPrice("FP-PNL-0219","Actual","Low",_SPECIFICvarPubDate)</f>
        <v>415</v>
      </c>
      <c r="C128" s="2">
        <f t="array" ref="C128">_xll.GetPrice("FP-PNL-0019","Actual","Low",_SPECIFICvarPubDate)</f>
        <v>469</v>
      </c>
      <c r="D128" s="4" t="s">
        <v>49</v>
      </c>
      <c r="E128" s="19">
        <f t="array" ref="E128">_xll.GetPrice("FP-PNL-0153","Actual","Low",_SPECIFICvarPubDate)</f>
        <v>348</v>
      </c>
      <c r="F128" s="2">
        <f t="array" ref="F128">_xll.GetPrice("FP-PNL-0023","Actual","Low",_SPECIFICvarPubDate)</f>
        <v>393</v>
      </c>
      <c r="I128" s="7" t="s">
        <v>50</v>
      </c>
      <c r="J128" s="16"/>
      <c r="L128" s="7" t="s">
        <v>51</v>
      </c>
      <c r="M128" s="17"/>
    </row>
    <row r="129" spans="1:19" x14ac:dyDescent="0.2">
      <c r="A129" s="4" t="s">
        <v>52</v>
      </c>
      <c r="B129" s="19">
        <f t="array" ref="B129">_xll.GetPrice("FP-PNL-0221","Actual","Low",_SPECIFICvarPubDate)</f>
        <v>485</v>
      </c>
      <c r="C129" s="2">
        <f t="array" ref="C129">_xll.GetPrice("FP-PNL-0020","Actual","Low",_SPECIFICvarPubDate)</f>
        <v>411</v>
      </c>
      <c r="D129" s="4" t="s">
        <v>53</v>
      </c>
      <c r="E129" s="19">
        <f t="array" ref="E129">_xll.GetPrice("FP-PNL-0155","Actual","Low",_SPECIFICvarPubDate)</f>
        <v>425</v>
      </c>
      <c r="F129" s="2">
        <f t="array" ref="F129">_xll.GetPrice("FP-PNL-0024","Actual","Low",_SPECIFICvarPubDate)</f>
        <v>383</v>
      </c>
      <c r="H129" s="4" t="s">
        <v>54</v>
      </c>
      <c r="I129" s="19">
        <f t="array" ref="I129">_xll.GetPrice("FP-PNL-0028","Actual","Low",_SPECIFICvarPubDate)</f>
        <v>235</v>
      </c>
      <c r="J129" s="2">
        <f t="array" ref="J129">_xll.GetPrice("FP-PNL-0009","Actual","Low",_SPECIFICvarPubDate)</f>
        <v>227</v>
      </c>
      <c r="K129" s="4" t="s">
        <v>54</v>
      </c>
      <c r="L129" s="19">
        <f t="array" ref="L129">_xll.GetPrice("FP-PNL-0034","Actual","Low",_SPECIFICvarPubDate)</f>
        <v>190</v>
      </c>
      <c r="M129" s="2">
        <f t="array" ref="M129">_xll.GetPrice("FP-PNL-0011","Actual","Low",_SPECIFICvarPubDate)</f>
        <v>184</v>
      </c>
    </row>
    <row r="130" spans="1:19" x14ac:dyDescent="0.2">
      <c r="A130" s="4" t="s">
        <v>55</v>
      </c>
      <c r="B130" s="19">
        <f t="array" ref="B130">_xll.GetPrice("FP-PNL-0225","Actual","Low",_SPECIFICvarPubDate)</f>
        <v>780</v>
      </c>
      <c r="C130" s="2">
        <f t="array" ref="C130">_xll.GetPrice("FP-PNL-0021","Actual","Low",_SPECIFICvarPubDate)</f>
        <v>441</v>
      </c>
      <c r="D130" s="4" t="s">
        <v>56</v>
      </c>
      <c r="E130" s="19">
        <f t="array" ref="E130">_xll.GetPrice("FP-PNL-0157","Actual","Low",_SPECIFICvarPubDate)</f>
        <v>662</v>
      </c>
      <c r="F130" s="2">
        <f t="array" ref="F130">_xll.GetPrice("FP-PNL-0025","Actual","Low",_SPECIFICvarPubDate)</f>
        <v>389</v>
      </c>
      <c r="I130" s="7" t="s">
        <v>57</v>
      </c>
      <c r="J130" s="17"/>
      <c r="L130" s="7" t="s">
        <v>58</v>
      </c>
    </row>
    <row r="131" spans="1:19" x14ac:dyDescent="0.2">
      <c r="B131" s="4" t="s">
        <v>59</v>
      </c>
      <c r="E131" s="4" t="s">
        <v>59</v>
      </c>
      <c r="H131" s="4" t="s">
        <v>54</v>
      </c>
      <c r="I131" s="19">
        <f t="array" ref="I131">_xll.GetPrice("FP-PNL-0110","Actual","Low",_SPECIFICvarPubDate)</f>
        <v>205</v>
      </c>
      <c r="J131" s="2">
        <f t="array" ref="J131">_xll.GetPrice("FP-PNL-0010","Actual","Low",_SPECIFICvarPubDate)</f>
        <v>198</v>
      </c>
      <c r="K131" s="4" t="s">
        <v>54</v>
      </c>
      <c r="L131" s="19">
        <f t="array" ref="L131">_xll.GetPrice("FP-PNL-0116","Actual","Low",_SPECIFICvarPubDate)</f>
        <v>220</v>
      </c>
      <c r="M131" s="2">
        <f t="array" ref="M131">_xll.GetPrice("FP-PNL-0012","Actual","Low",_SPECIFICvarPubDate)</f>
        <v>213</v>
      </c>
    </row>
    <row r="132" spans="1:19" x14ac:dyDescent="0.2">
      <c r="A132" s="4" t="s">
        <v>56</v>
      </c>
      <c r="B132" s="19">
        <f t="array" ref="B132">_xll.GetPrice("FP-PNL-0264","Actual","Low",_SPECIFICvarPubDate)</f>
        <v>870</v>
      </c>
      <c r="C132" s="2">
        <f t="array" ref="C132">_xll.GetPrice("FP-PNL-0022","Actual","Low",_SPECIFICvarPubDate)</f>
        <v>512</v>
      </c>
      <c r="D132" s="4" t="s">
        <v>56</v>
      </c>
      <c r="E132" s="19">
        <f t="array" ref="E132">_xll.GetPrice("FP-PNL-0204","Actual","Low",_SPECIFICvarPubDate)</f>
        <v>860</v>
      </c>
      <c r="F132" s="2">
        <f t="array" ref="F132">_xll.GetPrice("FP-PNL-0026","Actual","Low",_SPECIFICvarPubDate)</f>
        <v>506</v>
      </c>
    </row>
    <row r="133" spans="1:19" x14ac:dyDescent="0.2">
      <c r="A133" s="26" t="s">
        <v>60</v>
      </c>
      <c r="B133" s="4" t="s">
        <v>61</v>
      </c>
      <c r="C133" s="19">
        <f t="array" ref="C133">_xll.GetPrice("FP-PNL-0007","Actual","Low",_SPECIFICvarPubDate)</f>
        <v>60</v>
      </c>
      <c r="D133" s="4" t="s">
        <v>62</v>
      </c>
      <c r="E133" s="19">
        <f t="array" ref="E133">_xll.GetPrice("FP-PNL-0008","Actual","Low",_SPECIFICvarPubDate)</f>
        <v>20</v>
      </c>
    </row>
    <row r="138" spans="1:19" ht="15.75" x14ac:dyDescent="0.25">
      <c r="A138" s="13" t="s">
        <v>63</v>
      </c>
    </row>
    <row r="140" spans="1:19" x14ac:dyDescent="0.2">
      <c r="A140" s="3" t="s">
        <v>80</v>
      </c>
      <c r="H140" s="7" t="s">
        <v>76</v>
      </c>
      <c r="O140" s="3" t="s">
        <v>65</v>
      </c>
    </row>
    <row r="141" spans="1:19" x14ac:dyDescent="0.2">
      <c r="A141" s="7" t="s">
        <v>82</v>
      </c>
      <c r="H141" s="4" t="s">
        <v>78</v>
      </c>
      <c r="I141" s="2">
        <f t="array" ref="I141">_xll.GetPrice("FP-LBR-0124","Actual","Low",_SPECIFICvarPubDate)</f>
        <v>341</v>
      </c>
      <c r="J141" s="2">
        <f t="array" ref="J141">_xll.GetPrice("FP-LBR-0124","Actual","High",_SPECIFICvarPubDate)</f>
        <v>348</v>
      </c>
      <c r="K141" s="19">
        <f t="array" ref="K141">_xll.GetPrice("FP-LBR-0062","Actual","Low",_SPECIFICvarPubDate)</f>
        <v>220</v>
      </c>
      <c r="L141" s="19">
        <f t="array" ref="L141">_xll.GetPrice("FP-LBR-0062","Actual","High",_SPECIFICvarPubDate)</f>
        <v>225</v>
      </c>
      <c r="O141" s="7" t="s">
        <v>67</v>
      </c>
      <c r="P141" s="14"/>
      <c r="Q141" s="10" t="s">
        <v>68</v>
      </c>
      <c r="R141" s="14"/>
      <c r="S141" s="14"/>
    </row>
    <row r="142" spans="1:19" x14ac:dyDescent="0.2">
      <c r="A142" s="4" t="s">
        <v>84</v>
      </c>
      <c r="B142" s="19">
        <f t="array" ref="B142">_xll.GetPrice("FP-LBR-0053","Actual","Low",_SPECIFICvarPubDate)</f>
        <v>645</v>
      </c>
      <c r="C142" s="19">
        <f t="array" ref="C142">_xll.GetPrice("FP-LBR-0053","Actual","High",_SPECIFICvarPubDate)</f>
        <v>660</v>
      </c>
      <c r="D142" s="2">
        <f t="array" ref="D142">_xll.GetPrice("FP-LBR-0115","Actual","Low",_SPECIFICvarPubDate)</f>
        <v>417</v>
      </c>
      <c r="E142" s="2">
        <f t="array" ref="E142">_xll.GetPrice("FP-LBR-0115","Actual","High",_SPECIFICvarPubDate)</f>
        <v>426</v>
      </c>
      <c r="H142" s="4" t="s">
        <v>81</v>
      </c>
      <c r="I142" s="2">
        <f t="array" ref="I142">_xll.GetPrice("FP-LBR-0125","Actual","Low",_SPECIFICvarPubDate)</f>
        <v>263</v>
      </c>
      <c r="J142" s="2">
        <f t="array" ref="J142">_xll.GetPrice("FP-LBR-0125","Actual","High",_SPECIFICvarPubDate)</f>
        <v>279</v>
      </c>
      <c r="K142" s="19">
        <f t="array" ref="K142">_xll.GetPrice("FP-LBR-0063","Actual","Low",_SPECIFICvarPubDate)</f>
        <v>170</v>
      </c>
      <c r="L142" s="19">
        <f t="array" ref="L142">_xll.GetPrice("FP-LBR-0063","Actual","High",_SPECIFICvarPubDate)</f>
        <v>180</v>
      </c>
      <c r="O142" s="4" t="s">
        <v>20</v>
      </c>
      <c r="P142" s="24">
        <f t="array" ref="P142">_xll.GetPrice("FP-LBR-0072","Actual","Low",_SPECIFICvarPubDate)</f>
        <v>3000</v>
      </c>
      <c r="Q142" s="19">
        <f t="array" ref="Q142">_xll.GetPrice("FP-LBR-0072","Actual","High",_SPECIFICvarPubDate)</f>
        <v>3125</v>
      </c>
      <c r="R142" s="1">
        <f t="array" ref="R142">_xll.GetPrice("FP-LBR-0131","Actual","Low",_SPECIFICvarPubDate)</f>
        <v>1272</v>
      </c>
      <c r="S142" s="2">
        <f t="array" ref="S142">_xll.GetPrice("FP-LBR-0131","Actual","High",_SPECIFICvarPubDate)</f>
        <v>1325</v>
      </c>
    </row>
    <row r="143" spans="1:19" x14ac:dyDescent="0.2">
      <c r="A143" s="4" t="s">
        <v>86</v>
      </c>
      <c r="B143" s="19">
        <f t="array" ref="B143">_xll.GetPrice("FP-LBR-0054","Actual","Low",_SPECIFICvarPubDate)</f>
        <v>740</v>
      </c>
      <c r="C143" s="19">
        <f t="array" ref="C143">_xll.GetPrice("FP-LBR-0054","Actual","High",_SPECIFICvarPubDate)</f>
        <v>755</v>
      </c>
      <c r="D143" s="2">
        <f t="array" ref="D143">_xll.GetPrice("FP-LBR-0116","Actual","Low",_SPECIFICvarPubDate)</f>
        <v>452</v>
      </c>
      <c r="E143" s="2">
        <f t="array" ref="E143">_xll.GetPrice("FP-LBR-0116","Actual","High",_SPECIFICvarPubDate)</f>
        <v>461</v>
      </c>
      <c r="H143" s="4" t="s">
        <v>83</v>
      </c>
      <c r="I143" s="2">
        <f t="array" ref="I143">_xll.GetPrice("FP-LBR-0126","Actual","Low",_SPECIFICvarPubDate)</f>
        <v>259</v>
      </c>
      <c r="J143" s="2">
        <f t="array" ref="J143">_xll.GetPrice("FP-LBR-0126","Actual","High",_SPECIFICvarPubDate)</f>
        <v>276</v>
      </c>
      <c r="K143" s="19">
        <f t="array" ref="K143">_xll.GetPrice("FP-LBR-0064","Actual","Low",_SPECIFICvarPubDate)</f>
        <v>160</v>
      </c>
      <c r="L143" s="19">
        <f t="array" ref="L143">_xll.GetPrice("FP-LBR-0064","Actual","High",_SPECIFICvarPubDate)</f>
        <v>170</v>
      </c>
      <c r="O143" s="4" t="s">
        <v>22</v>
      </c>
      <c r="P143" s="19">
        <f t="array" ref="P143">_xll.GetPrice("FP-LBR-0073","Actual","Low",_SPECIFICvarPubDate)</f>
        <v>3250</v>
      </c>
      <c r="Q143" s="19">
        <f t="array" ref="Q143">_xll.GetPrice("FP-LBR-0073","Actual","High",_SPECIFICvarPubDate)</f>
        <v>3350</v>
      </c>
      <c r="R143" s="2">
        <f t="array" ref="R143">_xll.GetPrice("FP-LBR-0132","Actual","Low",_SPECIFICvarPubDate)</f>
        <v>1378</v>
      </c>
      <c r="S143" s="2">
        <f t="array" ref="S143">_xll.GetPrice("FP-LBR-0132","Actual","High",_SPECIFICvarPubDate)</f>
        <v>1420</v>
      </c>
    </row>
    <row r="144" spans="1:19" x14ac:dyDescent="0.2">
      <c r="A144" s="4" t="s">
        <v>89</v>
      </c>
      <c r="B144" s="19">
        <f t="array" ref="B144">_xll.GetPrice("FP-LBR-0055","Actual","Low",_SPECIFICvarPubDate)</f>
        <v>665</v>
      </c>
      <c r="C144" s="19">
        <f t="array" ref="C144">_xll.GetPrice("FP-LBR-0055","Actual","High",_SPECIFICvarPubDate)</f>
        <v>735</v>
      </c>
      <c r="D144" s="2">
        <f t="array" ref="D144">_xll.GetPrice("FP-LBR-0117","Actual","Low",_SPECIFICvarPubDate)</f>
        <v>430</v>
      </c>
      <c r="E144" s="2">
        <f t="array" ref="E144">_xll.GetPrice("FP-LBR-0117","Actual","High",_SPECIFICvarPubDate)</f>
        <v>475</v>
      </c>
      <c r="H144" s="4" t="s">
        <v>85</v>
      </c>
      <c r="I144" s="2">
        <f t="array" ref="I144">_xll.GetPrice("FP-LBR-0127","Actual","Low",_SPECIFICvarPubDate)</f>
        <v>232</v>
      </c>
      <c r="J144" s="2">
        <f t="array" ref="J144">_xll.GetPrice("FP-LBR-0127","Actual","High",_SPECIFICvarPubDate)</f>
        <v>248</v>
      </c>
      <c r="K144" s="19">
        <f t="array" ref="K144">_xll.GetPrice("FP-LBR-0065","Actual","Low",_SPECIFICvarPubDate)</f>
        <v>150</v>
      </c>
      <c r="L144" s="19">
        <f t="array" ref="L144">_xll.GetPrice("FP-LBR-0065","Actual","High",_SPECIFICvarPubDate)</f>
        <v>160</v>
      </c>
      <c r="O144" s="4" t="s">
        <v>71</v>
      </c>
      <c r="P144" s="19">
        <f t="array" ref="P144">_xll.GetPrice("FP-LBR-0074","Actual","Low",_SPECIFICvarPubDate)</f>
        <v>3150</v>
      </c>
      <c r="Q144" s="19">
        <f t="array" ref="Q144">_xll.GetPrice("FP-LBR-0074","Actual","High",_SPECIFICvarPubDate)</f>
        <v>3300</v>
      </c>
      <c r="R144" s="2">
        <f t="array" ref="R144">_xll.GetPrice("FP-LBR-0133","Actual","Low",_SPECIFICvarPubDate)</f>
        <v>1336</v>
      </c>
      <c r="S144" s="2">
        <f t="array" ref="S144">_xll.GetPrice("FP-LBR-0133","Actual","High",_SPECIFICvarPubDate)</f>
        <v>1399</v>
      </c>
    </row>
    <row r="145" spans="1:19" x14ac:dyDescent="0.2">
      <c r="H145" s="4" t="s">
        <v>87</v>
      </c>
      <c r="I145" s="2">
        <f t="array" ref="I145">_xll.GetPrice("FP-LBR-0128","Actual","Low",_SPECIFICvarPubDate)</f>
        <v>219</v>
      </c>
      <c r="J145" s="2">
        <f t="array" ref="J145">_xll.GetPrice("FP-LBR-0128","Actual","High",_SPECIFICvarPubDate)</f>
        <v>235</v>
      </c>
      <c r="K145" s="19">
        <f t="array" ref="K145">_xll.GetPrice("FP-LBR-0066","Actual","Low",_SPECIFICvarPubDate)</f>
        <v>135</v>
      </c>
      <c r="L145" s="19">
        <f t="array" ref="L145">_xll.GetPrice("FP-LBR-0066","Actual","High",_SPECIFICvarPubDate)</f>
        <v>145</v>
      </c>
      <c r="O145" s="4" t="s">
        <v>15</v>
      </c>
      <c r="P145" s="19">
        <f t="array" ref="P145">_xll.GetPrice("FP-LBR-0075","Actual","Low",_SPECIFICvarPubDate)</f>
        <v>3675</v>
      </c>
      <c r="Q145" s="19">
        <f t="array" ref="Q145">_xll.GetPrice("FP-LBR-0075","Actual","High",_SPECIFICvarPubDate)</f>
        <v>3750</v>
      </c>
      <c r="R145" s="2">
        <f t="array" ref="R145">_xll.GetPrice("FP-LBR-0134","Actual","Low",_SPECIFICvarPubDate)</f>
        <v>1558</v>
      </c>
      <c r="S145" s="2">
        <f t="array" ref="S145">_xll.GetPrice("FP-LBR-0134","Actual","High",_SPECIFICvarPubDate)</f>
        <v>1590</v>
      </c>
    </row>
    <row r="146" spans="1:19" x14ac:dyDescent="0.2">
      <c r="A146" s="3" t="s">
        <v>99</v>
      </c>
      <c r="O146" s="4" t="s">
        <v>17</v>
      </c>
      <c r="P146" s="19">
        <f t="array" ref="P146">_xll.GetPrice("FP-LBR-0076","Actual","Low",_SPECIFICvarPubDate)</f>
        <v>3350</v>
      </c>
      <c r="Q146" s="19">
        <f t="array" ref="Q146">_xll.GetPrice("FP-LBR-0076","Actual","High",_SPECIFICvarPubDate)</f>
        <v>3550</v>
      </c>
      <c r="R146" s="2">
        <f t="array" ref="R146">_xll.GetPrice("FP-LBR-0135","Actual","Low",_SPECIFICvarPubDate)</f>
        <v>1420</v>
      </c>
      <c r="S146" s="2">
        <f t="array" ref="S146">_xll.GetPrice("FP-LBR-0135","Actual","High",_SPECIFICvarPubDate)</f>
        <v>1505</v>
      </c>
    </row>
    <row r="147" spans="1:19" x14ac:dyDescent="0.2">
      <c r="A147" s="7" t="s">
        <v>72</v>
      </c>
    </row>
    <row r="148" spans="1:19" x14ac:dyDescent="0.2">
      <c r="A148" s="4" t="s">
        <v>101</v>
      </c>
      <c r="B148" s="19">
        <f t="array" ref="B148">_xll.GetPrice("FP-LBR-0058","Actual","Low",_SPECIFICvarPubDate)</f>
        <v>1170</v>
      </c>
      <c r="C148" s="19">
        <f t="array" ref="C148">_xll.GetPrice("FP-LBR-0058","Actual","High",_SPECIFICvarPubDate)</f>
        <v>1225</v>
      </c>
      <c r="D148" s="2">
        <f t="array" ref="D148">_xll.GetPrice("FP-LBR-0120","Actual","Low",_SPECIFICvarPubDate)</f>
        <v>496</v>
      </c>
      <c r="E148" s="2">
        <f t="array" ref="E148">_xll.GetPrice("FP-LBR-0120","Actual","High",_SPECIFICvarPubDate)</f>
        <v>519</v>
      </c>
      <c r="F148" s="18"/>
      <c r="H148" s="7" t="s">
        <v>91</v>
      </c>
      <c r="O148" s="17" t="s">
        <v>74</v>
      </c>
      <c r="P148" s="14"/>
      <c r="Q148" s="10" t="s">
        <v>75</v>
      </c>
      <c r="R148" s="14"/>
      <c r="S148" s="14"/>
    </row>
    <row r="149" spans="1:19" x14ac:dyDescent="0.2">
      <c r="H149" s="4" t="s">
        <v>93</v>
      </c>
      <c r="I149" s="19">
        <f t="array" ref="I149">_xll.GetPrice("FP-LBR-0067","Actual","Low",_SPECIFICvarPubDate)</f>
        <v>690</v>
      </c>
      <c r="J149" s="19">
        <f t="array" ref="J149">_xll.GetPrice("FP-LBR-0067","Actual","High",_SPECIFICvarPubDate)</f>
        <v>715</v>
      </c>
      <c r="K149" s="2">
        <f t="array" ref="K149">_xll.GetPrice("FP-LBR-0129","Actual","Low",_SPECIFICvarPubDate)</f>
        <v>399</v>
      </c>
      <c r="L149" s="2">
        <f t="array" ref="L149">_xll.GetPrice("FP-LBR-0129","Actual","High",_SPECIFICvarPubDate)</f>
        <v>413</v>
      </c>
      <c r="O149" s="4" t="s">
        <v>77</v>
      </c>
      <c r="P149" s="24">
        <f t="array" ref="P149">_xll.GetPrice("FP-LBR-0069","Actual","Low",_SPECIFICvarPubDate)</f>
        <v>5525</v>
      </c>
      <c r="Q149" s="19">
        <f t="array" ref="Q149">_xll.GetPrice("FP-LBR-0069","Actual","High",_SPECIFICvarPubDate)</f>
        <v>5600</v>
      </c>
      <c r="R149" s="1">
        <f t="array" ref="R149">_xll.GetPrice("FP-LBR-0136","Actual","Low",_SPECIFICvarPubDate)</f>
        <v>2343</v>
      </c>
      <c r="S149" s="2">
        <f t="array" ref="S149">_xll.GetPrice("FP-LBR-0136","Actual","High",_SPECIFICvarPubDate)</f>
        <v>2374</v>
      </c>
    </row>
    <row r="150" spans="1:19" x14ac:dyDescent="0.2">
      <c r="A150" s="3" t="s">
        <v>64</v>
      </c>
      <c r="H150" s="4" t="s">
        <v>95</v>
      </c>
      <c r="I150" s="19">
        <f t="array" ref="I150">_xll.GetPrice("FP-LBR-0068","Actual","Low",_SPECIFICvarPubDate)</f>
        <v>1045</v>
      </c>
      <c r="J150" s="19">
        <f t="array" ref="J150">_xll.GetPrice("FP-LBR-0068","Actual","High",_SPECIFICvarPubDate)</f>
        <v>1080</v>
      </c>
      <c r="K150" s="2">
        <f t="array" ref="K150">_xll.GetPrice("FP-LBR-0130","Actual","Low",_SPECIFICvarPubDate)</f>
        <v>604</v>
      </c>
      <c r="L150" s="2">
        <f t="array" ref="L150">_xll.GetPrice("FP-LBR-0130","Actual","High",_SPECIFICvarPubDate)</f>
        <v>624</v>
      </c>
      <c r="O150" s="4" t="s">
        <v>79</v>
      </c>
      <c r="P150" s="19">
        <f t="array" ref="P150">_xll.GetPrice("FP-LBR-0070","Actual","Low",_SPECIFICvarPubDate)</f>
        <v>8750</v>
      </c>
      <c r="Q150" s="19">
        <f t="array" ref="Q150">_xll.GetPrice("FP-LBR-0070","Actual","High",_SPECIFICvarPubDate)</f>
        <v>8850</v>
      </c>
      <c r="R150" s="2">
        <f t="array" ref="R150">_xll.GetPrice("FP-LBR-0137","Actual","Low",_SPECIFICvarPubDate)</f>
        <v>3710</v>
      </c>
      <c r="S150" s="2">
        <f t="array" ref="S150">_xll.GetPrice("FP-LBR-0137","Actual","High",_SPECIFICvarPubDate)</f>
        <v>3752</v>
      </c>
    </row>
    <row r="151" spans="1:19" x14ac:dyDescent="0.2">
      <c r="A151" s="7" t="s">
        <v>66</v>
      </c>
      <c r="O151" s="4" t="s">
        <v>17</v>
      </c>
      <c r="P151" s="19">
        <f t="array" ref="P151">_xll.GetPrice("FP-LBR-0071","Actual","Low",_SPECIFICvarPubDate)</f>
        <v>8300</v>
      </c>
      <c r="Q151" s="19">
        <f t="array" ref="Q151">_xll.GetPrice("FP-LBR-0071","Actual","High",_SPECIFICvarPubDate)</f>
        <v>8850</v>
      </c>
      <c r="R151" s="2">
        <f t="array" ref="R151">_xll.GetPrice("FP-LBR-0138","Actual","Low",_SPECIFICvarPubDate)</f>
        <v>3519</v>
      </c>
      <c r="S151" s="2">
        <f t="array" ref="S151">_xll.GetPrice("FP-LBR-0138","Actual","High",_SPECIFICvarPubDate)</f>
        <v>3752</v>
      </c>
    </row>
    <row r="152" spans="1:19" x14ac:dyDescent="0.2">
      <c r="A152" s="4" t="s">
        <v>69</v>
      </c>
      <c r="B152" s="19">
        <f t="array" ref="B152">_xll.GetPrice("FP-LBR-0059","Actual","Low",_SPECIFICvarPubDate)</f>
        <v>980</v>
      </c>
      <c r="C152" s="19">
        <f t="array" ref="C152">_xll.GetPrice("FP-LBR-0059","Actual","High",_SPECIFICvarPubDate)</f>
        <v>1000</v>
      </c>
      <c r="D152" s="2">
        <f t="array" ref="D152">_xll.GetPrice("FP-LBR-0121","Actual","Low",_SPECIFICvarPubDate)</f>
        <v>416</v>
      </c>
      <c r="E152" s="2">
        <f t="array" ref="E152">_xll.GetPrice("FP-LBR-0121","Actual","High",_SPECIFICvarPubDate)</f>
        <v>424</v>
      </c>
    </row>
    <row r="153" spans="1:19" x14ac:dyDescent="0.2">
      <c r="A153" s="4" t="s">
        <v>70</v>
      </c>
      <c r="B153" s="19">
        <f t="array" ref="B153">_xll.GetPrice("FP-LBR-0060","Actual","Low",_SPECIFICvarPubDate)</f>
        <v>980</v>
      </c>
      <c r="C153" s="19">
        <f t="array" ref="C153">_xll.GetPrice("FP-LBR-0060","Actual","High",_SPECIFICvarPubDate)</f>
        <v>1000</v>
      </c>
      <c r="D153" s="2">
        <f t="array" ref="D153">_xll.GetPrice("FP-LBR-0122","Actual","Low",_SPECIFICvarPubDate)</f>
        <v>416</v>
      </c>
      <c r="E153" s="2">
        <f t="array" ref="E153">_xll.GetPrice("FP-LBR-0122","Actual","High",_SPECIFICvarPubDate)</f>
        <v>424</v>
      </c>
    </row>
    <row r="154" spans="1:19" x14ac:dyDescent="0.2">
      <c r="O154" s="7" t="s">
        <v>88</v>
      </c>
    </row>
    <row r="155" spans="1:19" x14ac:dyDescent="0.2">
      <c r="A155" s="3" t="s">
        <v>72</v>
      </c>
      <c r="P155" s="8"/>
    </row>
    <row r="156" spans="1:19" x14ac:dyDescent="0.2">
      <c r="A156" s="4" t="s">
        <v>73</v>
      </c>
      <c r="B156" s="19">
        <f t="array" ref="B156">_xll.GetPrice("FP-LBR-0061","Actual","Low",_SPECIFICvarPubDate)</f>
        <v>1225</v>
      </c>
      <c r="C156" s="19">
        <f t="array" ref="C156">_xll.GetPrice("FP-LBR-0061","Actual","High",_SPECIFICvarPubDate)</f>
        <v>1250</v>
      </c>
      <c r="D156" s="2">
        <f t="array" ref="D156">_xll.GetPrice("FP-LBR-0123","Actual","Low",_SPECIFICvarPubDate)</f>
        <v>519</v>
      </c>
      <c r="E156" s="2">
        <f t="array" ref="E156">_xll.GetPrice("FP-LBR-0123","Actual","High",_SPECIFICvarPubDate)</f>
        <v>530</v>
      </c>
      <c r="O156" s="4" t="s">
        <v>90</v>
      </c>
      <c r="P156" s="19">
        <f t="array" ref="P156">_xll.GetPrice("FP-LBR-0144","Actual","Low",_SPECIFICvarPubDate)</f>
        <v>880</v>
      </c>
      <c r="Q156" s="2">
        <f t="array" ref="Q156">_xll.GetPrice("FP-LBR-0139","Actual","Low",_SPECIFICvarPubDate)</f>
        <v>569</v>
      </c>
    </row>
    <row r="157" spans="1:19" x14ac:dyDescent="0.2">
      <c r="O157" s="4" t="s">
        <v>92</v>
      </c>
      <c r="P157" s="19">
        <f t="array" ref="P157">_xll.GetPrice("FP-LBR-0145","Actual","Low",_SPECIFICvarPubDate)</f>
        <v>985</v>
      </c>
      <c r="Q157" s="2">
        <f t="array" ref="Q157">_xll.GetPrice("FP-LBR-0140","Actual","Low",_SPECIFICvarPubDate)</f>
        <v>607</v>
      </c>
    </row>
    <row r="158" spans="1:19" x14ac:dyDescent="0.2">
      <c r="O158" s="4" t="s">
        <v>94</v>
      </c>
      <c r="P158" s="19">
        <f t="array" ref="P158">_xll.GetPrice("FP-LBR-0146","Actual","Low",_SPECIFICvarPubDate)</f>
        <v>1165</v>
      </c>
      <c r="Q158" s="2">
        <f t="array" ref="Q158">_xll.GetPrice("FP-LBR-0141","Actual","Low",_SPECIFICvarPubDate)</f>
        <v>727</v>
      </c>
    </row>
    <row r="159" spans="1:19" x14ac:dyDescent="0.2">
      <c r="O159" s="4" t="s">
        <v>96</v>
      </c>
      <c r="P159" s="19">
        <f t="array" ref="P159">_xll.GetPrice("FP-LBR-0147","Actual","Low",_SPECIFICvarPubDate)</f>
        <v>1315</v>
      </c>
      <c r="Q159" s="2">
        <f t="array" ref="Q159">_xll.GetPrice("FP-LBR-0142","Actual","Low",_SPECIFICvarPubDate)</f>
        <v>804</v>
      </c>
    </row>
    <row r="160" spans="1:19" x14ac:dyDescent="0.2">
      <c r="O160" s="4" t="s">
        <v>97</v>
      </c>
      <c r="P160" s="19">
        <f t="array" ref="P160">_xll.GetPrice("FP-LBR-0148","Actual","Low",_SPECIFICvarPubDate)</f>
        <v>1470</v>
      </c>
      <c r="Q160" s="2">
        <f t="array" ref="Q160">_xll.GetPrice("FP-LBR-0143","Actual","Low",_SPECIFICvarPubDate)</f>
        <v>886</v>
      </c>
    </row>
    <row r="162" spans="15:17" x14ac:dyDescent="0.2">
      <c r="O162" s="7" t="s">
        <v>98</v>
      </c>
    </row>
    <row r="163" spans="15:17" x14ac:dyDescent="0.2">
      <c r="O163" s="4" t="s">
        <v>100</v>
      </c>
      <c r="P163" s="19">
        <f t="array" ref="P163">_xll.GetPrice("FP-PNL-0006","Actual","Low",_SPECIFICvarPubDate)</f>
        <v>375</v>
      </c>
      <c r="Q163" s="2">
        <f t="array" ref="Q163">_xll.GetPrice("FP-PNL-0018","Actual","Low",_SPECIFICvarPubDate)</f>
        <v>221</v>
      </c>
    </row>
  </sheetData>
  <phoneticPr fontId="9" type="noConversion"/>
  <printOptions headings="1" gridLines="1" gridLinesSet="0"/>
  <pageMargins left="0.5" right="0.5" top="0.5" bottom="0.5" header="0.5" footer="0.5"/>
  <pageSetup scale="22" orientation="landscape"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7BFD7DDE2EAE49AAC78A68AB7AA4C6" ma:contentTypeVersion="18" ma:contentTypeDescription="Create a new document." ma:contentTypeScope="" ma:versionID="f204cc806845aa2af1fdfa580804559a">
  <xsd:schema xmlns:xsd="http://www.w3.org/2001/XMLSchema" xmlns:xs="http://www.w3.org/2001/XMLSchema" xmlns:p="http://schemas.microsoft.com/office/2006/metadata/properties" xmlns:ns2="37a4200c-0ed5-4d27-bdfb-343e8c4f4810" xmlns:ns3="de5281ab-0e43-4ae6-a18f-9b82c26df0e2" targetNamespace="http://schemas.microsoft.com/office/2006/metadata/properties" ma:root="true" ma:fieldsID="613ec300197912e5dd627532e1197081" ns2:_="" ns3:_="">
    <xsd:import namespace="37a4200c-0ed5-4d27-bdfb-343e8c4f4810"/>
    <xsd:import namespace="de5281ab-0e43-4ae6-a18f-9b82c26df0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4200c-0ed5-4d27-bdfb-343e8c4f4810"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7" nillable="true" ma:displayName="MediaServiceDateTaken" ma:description="" ma:hidden="true" ma:internalName="MediaServiceDateTaken" ma:readOnly="true">
      <xsd:simpleType>
        <xsd:restriction base="dms:Text"/>
      </xsd:simpleType>
    </xsd:element>
    <xsd:element name="MediaLengthInSeconds" ma:index="8" nillable="true" ma:displayName="MediaLengthInSeconds" ma:hidden="true" ma:internalName="MediaLengthInSeconds" ma:readOnly="true">
      <xsd:simpleType>
        <xsd:restriction base="dms:Unknow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e5281ab-0e43-4ae6-a18f-9b82c26df0e2"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FAEB000-A85F-4854-9AFE-FC19FBD34557}">
  <ds:schemaRefs>
    <ds:schemaRef ds:uri="http://schemas.microsoft.com/sharepoint/v3/contenttype/forms"/>
  </ds:schemaRefs>
</ds:datastoreItem>
</file>

<file path=customXml/itemProps2.xml><?xml version="1.0" encoding="utf-8"?>
<ds:datastoreItem xmlns:ds="http://schemas.openxmlformats.org/officeDocument/2006/customXml" ds:itemID="{B5173B97-BD47-4CA2-AB56-77C9F3C93E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4200c-0ed5-4d27-bdfb-343e8c4f4810"/>
    <ds:schemaRef ds:uri="de5281ab-0e43-4ae6-a18f-9b82c26df0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FA38F5-D9C3-46CC-81E8-DD252A79C442}">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37a4200c-0ed5-4d27-bdfb-343e8c4f4810"/>
    <ds:schemaRef ds:uri="de5281ab-0e43-4ae6-a18f-9b82c26df0e2"/>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546</vt:i4>
      </vt:variant>
    </vt:vector>
  </HeadingPairs>
  <TitlesOfParts>
    <vt:vector size="548" baseType="lpstr">
      <vt:lpstr>International-Latest prices</vt:lpstr>
      <vt:lpstr>International-Specific date</vt:lpstr>
      <vt:lpstr>'International-Latest prices'!__Rpt</vt:lpstr>
      <vt:lpstr>__Rpt</vt:lpstr>
      <vt:lpstr>'International-Latest prices'!_LATESTvarPubDate</vt:lpstr>
      <vt:lpstr>'International-Latest prices'!_prtRpt</vt:lpstr>
      <vt:lpstr>_prtRpt</vt:lpstr>
      <vt:lpstr>_SPECIFICvarPubDate</vt:lpstr>
      <vt:lpstr>'International-Latest prices'!EAAC</vt:lpstr>
      <vt:lpstr>'International-Specific date'!EAAC</vt:lpstr>
      <vt:lpstr>'International-Latest prices'!EAAE</vt:lpstr>
      <vt:lpstr>'International-Specific date'!EAAE</vt:lpstr>
      <vt:lpstr>'International-Latest prices'!EAAH</vt:lpstr>
      <vt:lpstr>'International-Specific date'!EAAH</vt:lpstr>
      <vt:lpstr>'International-Latest prices'!EAAJ</vt:lpstr>
      <vt:lpstr>'International-Specific date'!EAAJ</vt:lpstr>
      <vt:lpstr>'International-Latest prices'!EAAL</vt:lpstr>
      <vt:lpstr>'International-Specific date'!EAAL</vt:lpstr>
      <vt:lpstr>'International-Latest prices'!EAAM</vt:lpstr>
      <vt:lpstr>'International-Specific date'!EAAM</vt:lpstr>
      <vt:lpstr>'International-Latest prices'!EAAO</vt:lpstr>
      <vt:lpstr>'International-Specific date'!EAAO</vt:lpstr>
      <vt:lpstr>'International-Latest prices'!EAAP</vt:lpstr>
      <vt:lpstr>'International-Specific date'!EAAP</vt:lpstr>
      <vt:lpstr>'International-Latest prices'!EABC</vt:lpstr>
      <vt:lpstr>'International-Specific date'!EABC</vt:lpstr>
      <vt:lpstr>'International-Latest prices'!EABG</vt:lpstr>
      <vt:lpstr>'International-Specific date'!EABG</vt:lpstr>
      <vt:lpstr>'International-Latest prices'!EABI</vt:lpstr>
      <vt:lpstr>'International-Specific date'!EABI</vt:lpstr>
      <vt:lpstr>'International-Latest prices'!EABJ</vt:lpstr>
      <vt:lpstr>'International-Specific date'!EABJ</vt:lpstr>
      <vt:lpstr>'International-Latest prices'!EABK</vt:lpstr>
      <vt:lpstr>'International-Specific date'!EABK</vt:lpstr>
      <vt:lpstr>'International-Latest prices'!EABL</vt:lpstr>
      <vt:lpstr>'International-Specific date'!EABL</vt:lpstr>
      <vt:lpstr>'International-Latest prices'!EABM</vt:lpstr>
      <vt:lpstr>'International-Specific date'!EABM</vt:lpstr>
      <vt:lpstr>'International-Latest prices'!EABN</vt:lpstr>
      <vt:lpstr>'International-Specific date'!EABN</vt:lpstr>
      <vt:lpstr>'International-Latest prices'!EABO</vt:lpstr>
      <vt:lpstr>'International-Specific date'!EABO</vt:lpstr>
      <vt:lpstr>'International-Latest prices'!EABP</vt:lpstr>
      <vt:lpstr>'International-Specific date'!EABP</vt:lpstr>
      <vt:lpstr>'International-Latest prices'!EABR</vt:lpstr>
      <vt:lpstr>'International-Specific date'!EABR</vt:lpstr>
      <vt:lpstr>'International-Latest prices'!EABS</vt:lpstr>
      <vt:lpstr>'International-Specific date'!EABS</vt:lpstr>
      <vt:lpstr>'International-Latest prices'!EABT</vt:lpstr>
      <vt:lpstr>'International-Specific date'!EABT</vt:lpstr>
      <vt:lpstr>'International-Latest prices'!EABU</vt:lpstr>
      <vt:lpstr>'International-Specific date'!EABU</vt:lpstr>
      <vt:lpstr>'International-Latest prices'!EABV</vt:lpstr>
      <vt:lpstr>'International-Specific date'!EABV</vt:lpstr>
      <vt:lpstr>'International-Latest prices'!EABX</vt:lpstr>
      <vt:lpstr>'International-Specific date'!EABX</vt:lpstr>
      <vt:lpstr>'International-Latest prices'!EABY</vt:lpstr>
      <vt:lpstr>'International-Specific date'!EABY</vt:lpstr>
      <vt:lpstr>'International-Latest prices'!EABZ</vt:lpstr>
      <vt:lpstr>'International-Specific date'!EABZ</vt:lpstr>
      <vt:lpstr>'International-Latest prices'!EACA</vt:lpstr>
      <vt:lpstr>'International-Specific date'!EACA</vt:lpstr>
      <vt:lpstr>'International-Latest prices'!EACB</vt:lpstr>
      <vt:lpstr>'International-Specific date'!EACB</vt:lpstr>
      <vt:lpstr>'International-Latest prices'!EACC</vt:lpstr>
      <vt:lpstr>'International-Specific date'!EACC</vt:lpstr>
      <vt:lpstr>'International-Latest prices'!EACD</vt:lpstr>
      <vt:lpstr>'International-Specific date'!EACD</vt:lpstr>
      <vt:lpstr>'International-Latest prices'!EACE</vt:lpstr>
      <vt:lpstr>'International-Specific date'!EACE</vt:lpstr>
      <vt:lpstr>'International-Latest prices'!EACF</vt:lpstr>
      <vt:lpstr>'International-Specific date'!EACF</vt:lpstr>
      <vt:lpstr>'International-Latest prices'!EACG</vt:lpstr>
      <vt:lpstr>'International-Specific date'!EACG</vt:lpstr>
      <vt:lpstr>'International-Latest prices'!EACH</vt:lpstr>
      <vt:lpstr>'International-Specific date'!EACH</vt:lpstr>
      <vt:lpstr>'International-Latest prices'!EACI</vt:lpstr>
      <vt:lpstr>'International-Specific date'!EACI</vt:lpstr>
      <vt:lpstr>'International-Latest prices'!EACJ</vt:lpstr>
      <vt:lpstr>'International-Specific date'!EACJ</vt:lpstr>
      <vt:lpstr>'International-Latest prices'!EACK</vt:lpstr>
      <vt:lpstr>'International-Specific date'!EACK</vt:lpstr>
      <vt:lpstr>'International-Latest prices'!EACL</vt:lpstr>
      <vt:lpstr>'International-Specific date'!EACL</vt:lpstr>
      <vt:lpstr>'International-Latest prices'!EACM</vt:lpstr>
      <vt:lpstr>'International-Specific date'!EACM</vt:lpstr>
      <vt:lpstr>'International-Latest prices'!EACN</vt:lpstr>
      <vt:lpstr>'International-Specific date'!EACN</vt:lpstr>
      <vt:lpstr>'International-Latest prices'!EACO</vt:lpstr>
      <vt:lpstr>'International-Specific date'!EACO</vt:lpstr>
      <vt:lpstr>'International-Latest prices'!EACP</vt:lpstr>
      <vt:lpstr>'International-Specific date'!EACP</vt:lpstr>
      <vt:lpstr>'International-Latest prices'!EACQ</vt:lpstr>
      <vt:lpstr>'International-Specific date'!EACQ</vt:lpstr>
      <vt:lpstr>'International-Latest prices'!EACR</vt:lpstr>
      <vt:lpstr>'International-Specific date'!EACR</vt:lpstr>
      <vt:lpstr>'International-Latest prices'!EACS</vt:lpstr>
      <vt:lpstr>'International-Specific date'!EACS</vt:lpstr>
      <vt:lpstr>'International-Latest prices'!EACT</vt:lpstr>
      <vt:lpstr>'International-Specific date'!EACT</vt:lpstr>
      <vt:lpstr>'International-Latest prices'!EACU</vt:lpstr>
      <vt:lpstr>'International-Specific date'!EACU</vt:lpstr>
      <vt:lpstr>'International-Latest prices'!EACV</vt:lpstr>
      <vt:lpstr>'International-Specific date'!EACV</vt:lpstr>
      <vt:lpstr>'International-Latest prices'!EACW</vt:lpstr>
      <vt:lpstr>'International-Specific date'!EACW</vt:lpstr>
      <vt:lpstr>'International-Latest prices'!EACX</vt:lpstr>
      <vt:lpstr>'International-Specific date'!EACX</vt:lpstr>
      <vt:lpstr>'International-Latest prices'!EACY</vt:lpstr>
      <vt:lpstr>'International-Specific date'!EACY</vt:lpstr>
      <vt:lpstr>'International-Latest prices'!EADH</vt:lpstr>
      <vt:lpstr>'International-Specific date'!EADH</vt:lpstr>
      <vt:lpstr>'International-Latest prices'!EADK</vt:lpstr>
      <vt:lpstr>'International-Specific date'!EADK</vt:lpstr>
      <vt:lpstr>'International-Latest prices'!EAEP</vt:lpstr>
      <vt:lpstr>'International-Specific date'!EAEP</vt:lpstr>
      <vt:lpstr>'International-Latest prices'!EAEQ</vt:lpstr>
      <vt:lpstr>'International-Specific date'!EAEQ</vt:lpstr>
      <vt:lpstr>'International-Latest prices'!EAER</vt:lpstr>
      <vt:lpstr>'International-Specific date'!EAER</vt:lpstr>
      <vt:lpstr>'International-Latest prices'!EAES</vt:lpstr>
      <vt:lpstr>'International-Specific date'!EAES</vt:lpstr>
      <vt:lpstr>'International-Latest prices'!EAET</vt:lpstr>
      <vt:lpstr>'International-Specific date'!EAET</vt:lpstr>
      <vt:lpstr>'International-Latest prices'!EAEU</vt:lpstr>
      <vt:lpstr>'International-Specific date'!EAEU</vt:lpstr>
      <vt:lpstr>'International-Latest prices'!EAEZ</vt:lpstr>
      <vt:lpstr>'International-Specific date'!EAEZ</vt:lpstr>
      <vt:lpstr>'International-Latest prices'!EAFA</vt:lpstr>
      <vt:lpstr>'International-Specific date'!EAFA</vt:lpstr>
      <vt:lpstr>'International-Latest prices'!EAFB</vt:lpstr>
      <vt:lpstr>'International-Specific date'!EAFB</vt:lpstr>
      <vt:lpstr>'International-Latest prices'!EAFG</vt:lpstr>
      <vt:lpstr>'International-Specific date'!EAFG</vt:lpstr>
      <vt:lpstr>'International-Latest prices'!EAFH</vt:lpstr>
      <vt:lpstr>'International-Specific date'!EAFH</vt:lpstr>
      <vt:lpstr>'International-Latest prices'!EAFI</vt:lpstr>
      <vt:lpstr>'International-Specific date'!EAFI</vt:lpstr>
      <vt:lpstr>'International-Latest prices'!EAFJ</vt:lpstr>
      <vt:lpstr>'International-Specific date'!EAFJ</vt:lpstr>
      <vt:lpstr>'International-Latest prices'!EAFK</vt:lpstr>
      <vt:lpstr>'International-Specific date'!EAFK</vt:lpstr>
      <vt:lpstr>'International-Latest prices'!EAFM</vt:lpstr>
      <vt:lpstr>'International-Specific date'!EAFM</vt:lpstr>
      <vt:lpstr>'International-Latest prices'!EAFN</vt:lpstr>
      <vt:lpstr>'International-Specific date'!EAFN</vt:lpstr>
      <vt:lpstr>'International-Latest prices'!EAFO</vt:lpstr>
      <vt:lpstr>'International-Specific date'!EAFO</vt:lpstr>
      <vt:lpstr>'International-Latest prices'!EAFQ</vt:lpstr>
      <vt:lpstr>'International-Specific date'!EAFQ</vt:lpstr>
      <vt:lpstr>'International-Latest prices'!EAFT</vt:lpstr>
      <vt:lpstr>'International-Specific date'!EAFT</vt:lpstr>
      <vt:lpstr>'International-Latest prices'!EAFU</vt:lpstr>
      <vt:lpstr>'International-Specific date'!EAFU</vt:lpstr>
      <vt:lpstr>'International-Latest prices'!EAFV</vt:lpstr>
      <vt:lpstr>'International-Specific date'!EAFV</vt:lpstr>
      <vt:lpstr>'International-Latest prices'!EAFY</vt:lpstr>
      <vt:lpstr>'International-Specific date'!EAFY</vt:lpstr>
      <vt:lpstr>'International-Latest prices'!EAFZ</vt:lpstr>
      <vt:lpstr>'International-Specific date'!EAFZ</vt:lpstr>
      <vt:lpstr>'International-Latest prices'!EAGA</vt:lpstr>
      <vt:lpstr>'International-Specific date'!EAGA</vt:lpstr>
      <vt:lpstr>'International-Latest prices'!EAGX</vt:lpstr>
      <vt:lpstr>'International-Specific date'!EAGX</vt:lpstr>
      <vt:lpstr>'International-Latest prices'!EAGY</vt:lpstr>
      <vt:lpstr>'International-Specific date'!EAGY</vt:lpstr>
      <vt:lpstr>'International-Latest prices'!EAGZ</vt:lpstr>
      <vt:lpstr>'International-Specific date'!EAGZ</vt:lpstr>
      <vt:lpstr>'International-Latest prices'!EAHA</vt:lpstr>
      <vt:lpstr>'International-Specific date'!EAHA</vt:lpstr>
      <vt:lpstr>'International-Latest prices'!EAHF</vt:lpstr>
      <vt:lpstr>'International-Specific date'!EAHF</vt:lpstr>
      <vt:lpstr>'International-Latest prices'!EAHK</vt:lpstr>
      <vt:lpstr>'International-Specific date'!EAHK</vt:lpstr>
      <vt:lpstr>'International-Latest prices'!EAHL</vt:lpstr>
      <vt:lpstr>'International-Specific date'!EAHL</vt:lpstr>
      <vt:lpstr>'International-Latest prices'!EAHM</vt:lpstr>
      <vt:lpstr>'International-Specific date'!EAHM</vt:lpstr>
      <vt:lpstr>'International-Latest prices'!EAHN</vt:lpstr>
      <vt:lpstr>'International-Specific date'!EAHN</vt:lpstr>
      <vt:lpstr>'International-Latest prices'!EAHO</vt:lpstr>
      <vt:lpstr>'International-Specific date'!EAHO</vt:lpstr>
      <vt:lpstr>'International-Latest prices'!EAHW</vt:lpstr>
      <vt:lpstr>'International-Specific date'!EAHW</vt:lpstr>
      <vt:lpstr>'International-Latest prices'!EAHX</vt:lpstr>
      <vt:lpstr>'International-Specific date'!EAHX</vt:lpstr>
      <vt:lpstr>'International-Latest prices'!EAHY</vt:lpstr>
      <vt:lpstr>'International-Specific date'!EAHY</vt:lpstr>
      <vt:lpstr>'International-Latest prices'!EAHZ</vt:lpstr>
      <vt:lpstr>'International-Specific date'!EAHZ</vt:lpstr>
      <vt:lpstr>'International-Latest prices'!EAIA</vt:lpstr>
      <vt:lpstr>'International-Specific date'!EAIA</vt:lpstr>
      <vt:lpstr>'International-Latest prices'!EAIB</vt:lpstr>
      <vt:lpstr>'International-Specific date'!EAIB</vt:lpstr>
      <vt:lpstr>'International-Latest prices'!EAIC</vt:lpstr>
      <vt:lpstr>'International-Specific date'!EAIC</vt:lpstr>
      <vt:lpstr>'International-Latest prices'!EAID</vt:lpstr>
      <vt:lpstr>'International-Specific date'!EAID</vt:lpstr>
      <vt:lpstr>'International-Latest prices'!EAIE</vt:lpstr>
      <vt:lpstr>'International-Specific date'!EAIE</vt:lpstr>
      <vt:lpstr>'International-Latest prices'!EAIF</vt:lpstr>
      <vt:lpstr>'International-Specific date'!EAIF</vt:lpstr>
      <vt:lpstr>'International-Latest prices'!EAIG</vt:lpstr>
      <vt:lpstr>'International-Specific date'!EAIG</vt:lpstr>
      <vt:lpstr>'International-Latest prices'!EAIH</vt:lpstr>
      <vt:lpstr>'International-Specific date'!EAIH</vt:lpstr>
      <vt:lpstr>'International-Latest prices'!EAII</vt:lpstr>
      <vt:lpstr>'International-Specific date'!EAII</vt:lpstr>
      <vt:lpstr>'International-Latest prices'!EAIJ</vt:lpstr>
      <vt:lpstr>'International-Specific date'!EAIJ</vt:lpstr>
      <vt:lpstr>'International-Latest prices'!EAIK</vt:lpstr>
      <vt:lpstr>'International-Specific date'!EAIK</vt:lpstr>
      <vt:lpstr>'International-Latest prices'!EAIL</vt:lpstr>
      <vt:lpstr>'International-Specific date'!EAIL</vt:lpstr>
      <vt:lpstr>'International-Latest prices'!EAIM</vt:lpstr>
      <vt:lpstr>'International-Specific date'!EAIM</vt:lpstr>
      <vt:lpstr>'International-Latest prices'!EAIN</vt:lpstr>
      <vt:lpstr>'International-Specific date'!EAIN</vt:lpstr>
      <vt:lpstr>'International-Latest prices'!EAIO</vt:lpstr>
      <vt:lpstr>'International-Specific date'!EAIO</vt:lpstr>
      <vt:lpstr>'International-Latest prices'!EAIP</vt:lpstr>
      <vt:lpstr>'International-Specific date'!EAIP</vt:lpstr>
      <vt:lpstr>'International-Latest prices'!EAIQ</vt:lpstr>
      <vt:lpstr>'International-Specific date'!EAIQ</vt:lpstr>
      <vt:lpstr>'International-Latest prices'!EAIR</vt:lpstr>
      <vt:lpstr>'International-Specific date'!EAIR</vt:lpstr>
      <vt:lpstr>'International-Latest prices'!EAIS</vt:lpstr>
      <vt:lpstr>'International-Specific date'!EAIS</vt:lpstr>
      <vt:lpstr>'International-Latest prices'!EAIT</vt:lpstr>
      <vt:lpstr>'International-Specific date'!EAIT</vt:lpstr>
      <vt:lpstr>'International-Latest prices'!EAIU</vt:lpstr>
      <vt:lpstr>'International-Specific date'!EAIU</vt:lpstr>
      <vt:lpstr>'International-Latest prices'!EAIV</vt:lpstr>
      <vt:lpstr>'International-Specific date'!EAIV</vt:lpstr>
      <vt:lpstr>'International-Latest prices'!EAIW</vt:lpstr>
      <vt:lpstr>'International-Specific date'!EAIW</vt:lpstr>
      <vt:lpstr>'International-Latest prices'!EAIY</vt:lpstr>
      <vt:lpstr>'International-Specific date'!EAIY</vt:lpstr>
      <vt:lpstr>'International-Latest prices'!EAJA</vt:lpstr>
      <vt:lpstr>'International-Specific date'!EAJA</vt:lpstr>
      <vt:lpstr>'International-Latest prices'!EAJC</vt:lpstr>
      <vt:lpstr>'International-Specific date'!EAJC</vt:lpstr>
      <vt:lpstr>'International-Latest prices'!EAJE</vt:lpstr>
      <vt:lpstr>'International-Specific date'!EAJE</vt:lpstr>
      <vt:lpstr>'International-Latest prices'!EAJF</vt:lpstr>
      <vt:lpstr>'International-Specific date'!EAJF</vt:lpstr>
      <vt:lpstr>'International-Latest prices'!EAJG</vt:lpstr>
      <vt:lpstr>'International-Specific date'!EAJG</vt:lpstr>
      <vt:lpstr>'International-Latest prices'!EAJH</vt:lpstr>
      <vt:lpstr>'International-Specific date'!EAJH</vt:lpstr>
      <vt:lpstr>'International-Latest prices'!EAJI</vt:lpstr>
      <vt:lpstr>'International-Specific date'!EAJI</vt:lpstr>
      <vt:lpstr>'International-Latest prices'!EAJL</vt:lpstr>
      <vt:lpstr>'International-Specific date'!EAJL</vt:lpstr>
      <vt:lpstr>'International-Latest prices'!EAJP</vt:lpstr>
      <vt:lpstr>'International-Specific date'!EAJP</vt:lpstr>
      <vt:lpstr>'International-Latest prices'!EAJR</vt:lpstr>
      <vt:lpstr>'International-Specific date'!EAJR</vt:lpstr>
      <vt:lpstr>'International-Latest prices'!EAJS</vt:lpstr>
      <vt:lpstr>'International-Specific date'!EAJS</vt:lpstr>
      <vt:lpstr>'International-Latest prices'!EAJT</vt:lpstr>
      <vt:lpstr>'International-Specific date'!EAJT</vt:lpstr>
      <vt:lpstr>'International-Latest prices'!EAJW</vt:lpstr>
      <vt:lpstr>'International-Specific date'!EAJW</vt:lpstr>
      <vt:lpstr>'International-Latest prices'!EAJX</vt:lpstr>
      <vt:lpstr>'International-Specific date'!EAJX</vt:lpstr>
      <vt:lpstr>'International-Latest prices'!EAJY</vt:lpstr>
      <vt:lpstr>'International-Specific date'!EAJY</vt:lpstr>
      <vt:lpstr>'International-Latest prices'!EAKA</vt:lpstr>
      <vt:lpstr>'International-Specific date'!EAKA</vt:lpstr>
      <vt:lpstr>'International-Latest prices'!EAKB</vt:lpstr>
      <vt:lpstr>'International-Specific date'!EAKB</vt:lpstr>
      <vt:lpstr>'International-Latest prices'!EAKC</vt:lpstr>
      <vt:lpstr>'International-Specific date'!EAKC</vt:lpstr>
      <vt:lpstr>'International-Latest prices'!EAKD</vt:lpstr>
      <vt:lpstr>'International-Specific date'!EAKD</vt:lpstr>
      <vt:lpstr>'International-Latest prices'!EAKE</vt:lpstr>
      <vt:lpstr>'International-Specific date'!EAKE</vt:lpstr>
      <vt:lpstr>'International-Latest prices'!EAKF</vt:lpstr>
      <vt:lpstr>'International-Specific date'!EAKF</vt:lpstr>
      <vt:lpstr>'International-Latest prices'!EAKG</vt:lpstr>
      <vt:lpstr>'International-Specific date'!EAKG</vt:lpstr>
      <vt:lpstr>'International-Latest prices'!EAKH</vt:lpstr>
      <vt:lpstr>'International-Specific date'!EAKH</vt:lpstr>
      <vt:lpstr>'International-Latest prices'!EAKI</vt:lpstr>
      <vt:lpstr>'International-Specific date'!EAKI</vt:lpstr>
      <vt:lpstr>'International-Latest prices'!EAKJ</vt:lpstr>
      <vt:lpstr>'International-Specific date'!EAKJ</vt:lpstr>
      <vt:lpstr>'International-Latest prices'!EAKK</vt:lpstr>
      <vt:lpstr>'International-Specific date'!EAKK</vt:lpstr>
      <vt:lpstr>'International-Latest prices'!EAKL</vt:lpstr>
      <vt:lpstr>'International-Specific date'!EAKL</vt:lpstr>
      <vt:lpstr>'International-Latest prices'!EAKM</vt:lpstr>
      <vt:lpstr>'International-Specific date'!EAKM</vt:lpstr>
      <vt:lpstr>'International-Latest prices'!EAKN</vt:lpstr>
      <vt:lpstr>'International-Specific date'!EAKN</vt:lpstr>
      <vt:lpstr>'International-Latest prices'!EAKO</vt:lpstr>
      <vt:lpstr>'International-Specific date'!EAKO</vt:lpstr>
      <vt:lpstr>'International-Latest prices'!EAKP</vt:lpstr>
      <vt:lpstr>'International-Specific date'!EAKP</vt:lpstr>
      <vt:lpstr>'International-Latest prices'!EAKQ</vt:lpstr>
      <vt:lpstr>'International-Specific date'!EAKQ</vt:lpstr>
      <vt:lpstr>'International-Latest prices'!EAKR</vt:lpstr>
      <vt:lpstr>'International-Specific date'!EAKR</vt:lpstr>
      <vt:lpstr>'International-Latest prices'!EAKS</vt:lpstr>
      <vt:lpstr>'International-Specific date'!EAKS</vt:lpstr>
      <vt:lpstr>'International-Latest prices'!EAKT</vt:lpstr>
      <vt:lpstr>'International-Specific date'!EAKT</vt:lpstr>
      <vt:lpstr>'International-Latest prices'!EAKU</vt:lpstr>
      <vt:lpstr>'International-Specific date'!EAKU</vt:lpstr>
      <vt:lpstr>'International-Latest prices'!EAKV</vt:lpstr>
      <vt:lpstr>'International-Specific date'!EAKV</vt:lpstr>
      <vt:lpstr>'International-Latest prices'!EAKW</vt:lpstr>
      <vt:lpstr>'International-Specific date'!EAKW</vt:lpstr>
      <vt:lpstr>'International-Latest prices'!EAKX</vt:lpstr>
      <vt:lpstr>'International-Specific date'!EAKX</vt:lpstr>
      <vt:lpstr>'International-Latest prices'!EAKY</vt:lpstr>
      <vt:lpstr>'International-Specific date'!EAKY</vt:lpstr>
      <vt:lpstr>'International-Latest prices'!EAKZ</vt:lpstr>
      <vt:lpstr>'International-Specific date'!EAKZ</vt:lpstr>
      <vt:lpstr>'International-Latest prices'!EALA</vt:lpstr>
      <vt:lpstr>'International-Specific date'!EALA</vt:lpstr>
      <vt:lpstr>'International-Latest prices'!EALB</vt:lpstr>
      <vt:lpstr>'International-Specific date'!EALB</vt:lpstr>
      <vt:lpstr>'International-Latest prices'!EALC</vt:lpstr>
      <vt:lpstr>'International-Specific date'!EALC</vt:lpstr>
      <vt:lpstr>'International-Latest prices'!EALD</vt:lpstr>
      <vt:lpstr>'International-Specific date'!EALD</vt:lpstr>
      <vt:lpstr>'International-Latest prices'!EALE</vt:lpstr>
      <vt:lpstr>'International-Specific date'!EALE</vt:lpstr>
      <vt:lpstr>'International-Latest prices'!EALF</vt:lpstr>
      <vt:lpstr>'International-Specific date'!EALF</vt:lpstr>
      <vt:lpstr>'International-Latest prices'!EALG</vt:lpstr>
      <vt:lpstr>'International-Specific date'!EALG</vt:lpstr>
      <vt:lpstr>'International-Latest prices'!EALH</vt:lpstr>
      <vt:lpstr>'International-Specific date'!EALH</vt:lpstr>
      <vt:lpstr>'International-Latest prices'!EALK</vt:lpstr>
      <vt:lpstr>'International-Specific date'!EALK</vt:lpstr>
      <vt:lpstr>'International-Latest prices'!EALT</vt:lpstr>
      <vt:lpstr>'International-Specific date'!EALT</vt:lpstr>
      <vt:lpstr>'International-Latest prices'!EALU</vt:lpstr>
      <vt:lpstr>'International-Specific date'!EALU</vt:lpstr>
      <vt:lpstr>'International-Latest prices'!EALV</vt:lpstr>
      <vt:lpstr>'International-Specific date'!EALV</vt:lpstr>
      <vt:lpstr>'International-Latest prices'!EALW</vt:lpstr>
      <vt:lpstr>'International-Specific date'!EALW</vt:lpstr>
      <vt:lpstr>'International-Latest prices'!EALX</vt:lpstr>
      <vt:lpstr>'International-Specific date'!EALX</vt:lpstr>
      <vt:lpstr>'International-Latest prices'!EALY</vt:lpstr>
      <vt:lpstr>'International-Specific date'!EALY</vt:lpstr>
      <vt:lpstr>'International-Latest prices'!EALZ</vt:lpstr>
      <vt:lpstr>'International-Specific date'!EALZ</vt:lpstr>
      <vt:lpstr>'International-Latest prices'!EAMA</vt:lpstr>
      <vt:lpstr>'International-Specific date'!EAMA</vt:lpstr>
      <vt:lpstr>'International-Latest prices'!EAMB</vt:lpstr>
      <vt:lpstr>'International-Specific date'!EAMB</vt:lpstr>
      <vt:lpstr>'International-Latest prices'!EAMC</vt:lpstr>
      <vt:lpstr>'International-Specific date'!EAMC</vt:lpstr>
      <vt:lpstr>'International-Latest prices'!EAMD</vt:lpstr>
      <vt:lpstr>'International-Specific date'!EAMD</vt:lpstr>
      <vt:lpstr>'International-Latest prices'!EAME</vt:lpstr>
      <vt:lpstr>'International-Specific date'!EAME</vt:lpstr>
      <vt:lpstr>'International-Latest prices'!EAMF</vt:lpstr>
      <vt:lpstr>'International-Specific date'!EAMF</vt:lpstr>
      <vt:lpstr>'International-Latest prices'!EAMG</vt:lpstr>
      <vt:lpstr>'International-Specific date'!EAMG</vt:lpstr>
      <vt:lpstr>'International-Latest prices'!EAMI</vt:lpstr>
      <vt:lpstr>'International-Specific date'!EAMI</vt:lpstr>
      <vt:lpstr>'International-Latest prices'!EAMJ</vt:lpstr>
      <vt:lpstr>'International-Specific date'!EAMJ</vt:lpstr>
      <vt:lpstr>'International-Latest prices'!EAMK</vt:lpstr>
      <vt:lpstr>'International-Specific date'!EAMK</vt:lpstr>
      <vt:lpstr>'International-Latest prices'!EAMM</vt:lpstr>
      <vt:lpstr>'International-Specific date'!EAMM</vt:lpstr>
      <vt:lpstr>'International-Latest prices'!EAMN</vt:lpstr>
      <vt:lpstr>'International-Specific date'!EAMN</vt:lpstr>
      <vt:lpstr>'International-Latest prices'!EAMO</vt:lpstr>
      <vt:lpstr>'International-Specific date'!EAMO</vt:lpstr>
      <vt:lpstr>'International-Latest prices'!EAMP</vt:lpstr>
      <vt:lpstr>'International-Specific date'!EAMP</vt:lpstr>
      <vt:lpstr>'International-Latest prices'!EAMQ</vt:lpstr>
      <vt:lpstr>'International-Specific date'!EAMQ</vt:lpstr>
      <vt:lpstr>'International-Latest prices'!EAMR</vt:lpstr>
      <vt:lpstr>'International-Specific date'!EAMR</vt:lpstr>
      <vt:lpstr>'International-Latest prices'!EAMS</vt:lpstr>
      <vt:lpstr>'International-Specific date'!EAMS</vt:lpstr>
      <vt:lpstr>'International-Latest prices'!EAND</vt:lpstr>
      <vt:lpstr>'International-Specific date'!EAND</vt:lpstr>
      <vt:lpstr>'International-Latest prices'!EANE</vt:lpstr>
      <vt:lpstr>'International-Specific date'!EANE</vt:lpstr>
      <vt:lpstr>'International-Latest prices'!EANF</vt:lpstr>
      <vt:lpstr>'International-Specific date'!EANF</vt:lpstr>
      <vt:lpstr>'International-Latest prices'!EANG</vt:lpstr>
      <vt:lpstr>'International-Specific date'!EANG</vt:lpstr>
      <vt:lpstr>'International-Latest prices'!EANH</vt:lpstr>
      <vt:lpstr>'International-Specific date'!EANH</vt:lpstr>
      <vt:lpstr>'International-Latest prices'!EANM</vt:lpstr>
      <vt:lpstr>'International-Specific date'!EANM</vt:lpstr>
      <vt:lpstr>'International-Latest prices'!EANN</vt:lpstr>
      <vt:lpstr>'International-Specific date'!EANN</vt:lpstr>
      <vt:lpstr>'International-Latest prices'!EANO</vt:lpstr>
      <vt:lpstr>'International-Specific date'!EANO</vt:lpstr>
      <vt:lpstr>'International-Latest prices'!EANP</vt:lpstr>
      <vt:lpstr>'International-Specific date'!EANP</vt:lpstr>
      <vt:lpstr>'International-Latest prices'!EANQ</vt:lpstr>
      <vt:lpstr>'International-Specific date'!EANQ</vt:lpstr>
      <vt:lpstr>'International-Latest prices'!EANY</vt:lpstr>
      <vt:lpstr>'International-Specific date'!EANY</vt:lpstr>
      <vt:lpstr>'International-Latest prices'!EANZ</vt:lpstr>
      <vt:lpstr>'International-Specific date'!EANZ</vt:lpstr>
      <vt:lpstr>'International-Latest prices'!EAOA</vt:lpstr>
      <vt:lpstr>'International-Specific date'!EAOA</vt:lpstr>
      <vt:lpstr>'International-Latest prices'!EAOB</vt:lpstr>
      <vt:lpstr>'International-Specific date'!EAOB</vt:lpstr>
      <vt:lpstr>'International-Latest prices'!EAOC</vt:lpstr>
      <vt:lpstr>'International-Specific date'!EAOC</vt:lpstr>
      <vt:lpstr>'International-Latest prices'!EAOD</vt:lpstr>
      <vt:lpstr>'International-Specific date'!EAOD</vt:lpstr>
      <vt:lpstr>'International-Latest prices'!EAOE</vt:lpstr>
      <vt:lpstr>'International-Specific date'!EAOE</vt:lpstr>
      <vt:lpstr>'International-Latest prices'!EAOF</vt:lpstr>
      <vt:lpstr>'International-Specific date'!EAOF</vt:lpstr>
      <vt:lpstr>'International-Latest prices'!EAOG</vt:lpstr>
      <vt:lpstr>'International-Specific date'!EAOG</vt:lpstr>
      <vt:lpstr>'International-Latest prices'!EAOH</vt:lpstr>
      <vt:lpstr>'International-Specific date'!EAOH</vt:lpstr>
      <vt:lpstr>'International-Latest prices'!EAOI</vt:lpstr>
      <vt:lpstr>'International-Specific date'!EAOI</vt:lpstr>
      <vt:lpstr>'International-Latest prices'!EAOJ</vt:lpstr>
      <vt:lpstr>'International-Specific date'!EAOJ</vt:lpstr>
      <vt:lpstr>'International-Latest prices'!EAOK</vt:lpstr>
      <vt:lpstr>'International-Specific date'!EAOK</vt:lpstr>
      <vt:lpstr>'International-Latest prices'!EAOL</vt:lpstr>
      <vt:lpstr>'International-Specific date'!EAOL</vt:lpstr>
      <vt:lpstr>'International-Latest prices'!EAOM</vt:lpstr>
      <vt:lpstr>'International-Specific date'!EAOM</vt:lpstr>
      <vt:lpstr>'International-Latest prices'!EAON</vt:lpstr>
      <vt:lpstr>'International-Specific date'!EAON</vt:lpstr>
      <vt:lpstr>'International-Latest prices'!EAOO</vt:lpstr>
      <vt:lpstr>'International-Specific date'!EAOO</vt:lpstr>
      <vt:lpstr>'International-Latest prices'!EAOP</vt:lpstr>
      <vt:lpstr>'International-Specific date'!EAOP</vt:lpstr>
      <vt:lpstr>'International-Latest prices'!EAOQ</vt:lpstr>
      <vt:lpstr>'International-Specific date'!EAOQ</vt:lpstr>
      <vt:lpstr>'International-Latest prices'!EAOR</vt:lpstr>
      <vt:lpstr>'International-Specific date'!EAOR</vt:lpstr>
      <vt:lpstr>'International-Latest prices'!EAOS</vt:lpstr>
      <vt:lpstr>'International-Specific date'!EAOS</vt:lpstr>
      <vt:lpstr>'International-Latest prices'!EAOT</vt:lpstr>
      <vt:lpstr>'International-Specific date'!EAOT</vt:lpstr>
      <vt:lpstr>'International-Latest prices'!EAOU</vt:lpstr>
      <vt:lpstr>'International-Specific date'!EAOU</vt:lpstr>
      <vt:lpstr>'International-Latest prices'!EAOV</vt:lpstr>
      <vt:lpstr>'International-Specific date'!EAOV</vt:lpstr>
      <vt:lpstr>'International-Latest prices'!EAOW</vt:lpstr>
      <vt:lpstr>'International-Specific date'!EAOW</vt:lpstr>
      <vt:lpstr>'International-Latest prices'!EAOX</vt:lpstr>
      <vt:lpstr>'International-Specific date'!EAOX</vt:lpstr>
      <vt:lpstr>'International-Latest prices'!EAOY</vt:lpstr>
      <vt:lpstr>'International-Specific date'!EAOY</vt:lpstr>
      <vt:lpstr>'International-Latest prices'!EAOZ</vt:lpstr>
      <vt:lpstr>'International-Specific date'!EAOZ</vt:lpstr>
      <vt:lpstr>'International-Latest prices'!EAPA</vt:lpstr>
      <vt:lpstr>'International-Specific date'!EAPA</vt:lpstr>
      <vt:lpstr>'International-Latest prices'!EAPB</vt:lpstr>
      <vt:lpstr>'International-Specific date'!EAPB</vt:lpstr>
      <vt:lpstr>'International-Latest prices'!EAPC</vt:lpstr>
      <vt:lpstr>'International-Specific date'!EAPC</vt:lpstr>
      <vt:lpstr>'International-Latest prices'!EAPD</vt:lpstr>
      <vt:lpstr>'International-Specific date'!EAPD</vt:lpstr>
      <vt:lpstr>'International-Latest prices'!EAPE</vt:lpstr>
      <vt:lpstr>'International-Specific date'!EAPE</vt:lpstr>
      <vt:lpstr>'International-Latest prices'!EAPF</vt:lpstr>
      <vt:lpstr>'International-Specific date'!EAPF</vt:lpstr>
      <vt:lpstr>'International-Latest prices'!EAPG</vt:lpstr>
      <vt:lpstr>'International-Specific date'!EAPG</vt:lpstr>
      <vt:lpstr>'International-Latest prices'!EAPH</vt:lpstr>
      <vt:lpstr>'International-Specific date'!EAPH</vt:lpstr>
      <vt:lpstr>'International-Latest prices'!EAPI</vt:lpstr>
      <vt:lpstr>'International-Specific date'!EAPI</vt:lpstr>
      <vt:lpstr>'International-Latest prices'!EAPJ</vt:lpstr>
      <vt:lpstr>'International-Specific date'!EAPJ</vt:lpstr>
      <vt:lpstr>'International-Latest prices'!EAPK</vt:lpstr>
      <vt:lpstr>'International-Specific date'!EAPK</vt:lpstr>
      <vt:lpstr>'International-Latest prices'!EAPL</vt:lpstr>
      <vt:lpstr>'International-Specific date'!EAPL</vt:lpstr>
      <vt:lpstr>'International-Latest prices'!EAPM</vt:lpstr>
      <vt:lpstr>'International-Specific date'!EAPM</vt:lpstr>
      <vt:lpstr>'International-Latest prices'!EAPN</vt:lpstr>
      <vt:lpstr>'International-Specific date'!EAPN</vt:lpstr>
      <vt:lpstr>'International-Latest prices'!EAPO</vt:lpstr>
      <vt:lpstr>'International-Specific date'!EAPO</vt:lpstr>
      <vt:lpstr>'International-Latest prices'!EAPP</vt:lpstr>
      <vt:lpstr>'International-Specific date'!EAPP</vt:lpstr>
      <vt:lpstr>'International-Latest prices'!EAPQ</vt:lpstr>
      <vt:lpstr>'International-Specific date'!EAPQ</vt:lpstr>
      <vt:lpstr>'International-Latest prices'!EAPR</vt:lpstr>
      <vt:lpstr>'International-Specific date'!EAPR</vt:lpstr>
      <vt:lpstr>'International-Latest prices'!EAPS</vt:lpstr>
      <vt:lpstr>'International-Specific date'!EAPS</vt:lpstr>
      <vt:lpstr>'International-Latest prices'!EAPT</vt:lpstr>
      <vt:lpstr>'International-Specific date'!EAPT</vt:lpstr>
      <vt:lpstr>'International-Latest prices'!EAPU</vt:lpstr>
      <vt:lpstr>'International-Specific date'!EAPU</vt:lpstr>
      <vt:lpstr>'International-Latest prices'!EAPV</vt:lpstr>
      <vt:lpstr>'International-Specific date'!EAPV</vt:lpstr>
      <vt:lpstr>'International-Latest prices'!EAPW</vt:lpstr>
      <vt:lpstr>'International-Specific date'!EAPW</vt:lpstr>
      <vt:lpstr>'International-Latest prices'!EAPX</vt:lpstr>
      <vt:lpstr>'International-Specific date'!EAPX</vt:lpstr>
      <vt:lpstr>'International-Latest prices'!EAPY</vt:lpstr>
      <vt:lpstr>'International-Specific date'!EAPY</vt:lpstr>
      <vt:lpstr>'International-Latest prices'!EAPZ</vt:lpstr>
      <vt:lpstr>'International-Specific date'!EAPZ</vt:lpstr>
      <vt:lpstr>'International-Latest prices'!EAQA</vt:lpstr>
      <vt:lpstr>'International-Specific date'!EAQA</vt:lpstr>
      <vt:lpstr>'International-Latest prices'!EAQB</vt:lpstr>
      <vt:lpstr>'International-Specific date'!EAQB</vt:lpstr>
      <vt:lpstr>'International-Latest prices'!EAQC</vt:lpstr>
      <vt:lpstr>'International-Specific date'!EAQC</vt:lpstr>
      <vt:lpstr>'International-Latest prices'!EAQD</vt:lpstr>
      <vt:lpstr>'International-Specific date'!EAQD</vt:lpstr>
      <vt:lpstr>'International-Latest prices'!EAQE</vt:lpstr>
      <vt:lpstr>'International-Specific date'!EAQE</vt:lpstr>
      <vt:lpstr>'International-Latest prices'!EAQF</vt:lpstr>
      <vt:lpstr>'International-Specific date'!EAQF</vt:lpstr>
      <vt:lpstr>'International-Latest prices'!EAQG</vt:lpstr>
      <vt:lpstr>'International-Specific date'!EAQG</vt:lpstr>
      <vt:lpstr>'International-Latest prices'!EAQH</vt:lpstr>
      <vt:lpstr>'International-Specific date'!EAQH</vt:lpstr>
      <vt:lpstr>'International-Latest prices'!EAQI</vt:lpstr>
      <vt:lpstr>'International-Specific date'!EAQI</vt:lpstr>
      <vt:lpstr>'International-Latest prices'!EAQJ</vt:lpstr>
      <vt:lpstr>'International-Specific date'!EAQJ</vt:lpstr>
      <vt:lpstr>'International-Latest prices'!EAQK</vt:lpstr>
      <vt:lpstr>'International-Specific date'!EAQK</vt:lpstr>
      <vt:lpstr>'International-Latest prices'!EAQL</vt:lpstr>
      <vt:lpstr>'International-Specific date'!EAQL</vt:lpstr>
      <vt:lpstr>'International-Latest prices'!EAQM</vt:lpstr>
      <vt:lpstr>'International-Specific date'!EAQM</vt:lpstr>
      <vt:lpstr>'International-Latest prices'!EAQN</vt:lpstr>
      <vt:lpstr>'International-Specific date'!EAQN</vt:lpstr>
      <vt:lpstr>'International-Latest prices'!EAQO</vt:lpstr>
      <vt:lpstr>'International-Specific date'!EAQO</vt:lpstr>
      <vt:lpstr>'International-Latest prices'!EAQP</vt:lpstr>
      <vt:lpstr>'International-Specific date'!EAQP</vt:lpstr>
      <vt:lpstr>'International-Latest prices'!EAQQ</vt:lpstr>
      <vt:lpstr>'International-Specific date'!EAQQ</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Numbers Spreadsheet</dc:title>
  <dc:subject/>
  <dc:creator>Debbie Norman</dc:creator>
  <cp:keywords/>
  <dc:description/>
  <cp:lastModifiedBy>Fitzgerald, Amber (UK)</cp:lastModifiedBy>
  <cp:revision/>
  <dcterms:created xsi:type="dcterms:W3CDTF">1999-10-07T23:30:44Z</dcterms:created>
  <dcterms:modified xsi:type="dcterms:W3CDTF">2025-07-15T13:09:49Z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0x0101002E7BFD7DDE2EAE49AAC78A68AB7AA4C6</vt:lpwstr>
  </property>
  <property fmtid="{D5CDD505-2E9C-101B-9397-08002B2CF9AE}" pid="3" name="Order">
    <vt:r8>1500</vt:r8>
  </property>
  <property fmtid="{D5CDD505-2E9C-101B-9397-08002B2CF9AE}" pid="4" name="_ExtendedDescription">
    <vt:lpwstr/>
  </property>
</Properties>
</file>