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mpra-my.sharepoint.com/personal/amber_fitzgerald_fastmarkets_com/Documents/Desktop/Changes/Random Lengths/2025/2025 open consultation/xls and dbf files/Live versions/updated files for July 2025/"/>
    </mc:Choice>
  </mc:AlternateContent>
  <xr:revisionPtr revIDLastSave="29" documentId="8_{4E58B655-0D50-4735-A314-5CA5D0018BFB}" xr6:coauthVersionLast="47" xr6:coauthVersionMax="47" xr10:uidLastSave="{0B6C6325-0E7F-40EF-8163-AE47024463CD}"/>
  <bookViews>
    <workbookView xWindow="28680" yWindow="-120" windowWidth="29040" windowHeight="15720" xr2:uid="{00000000-000D-0000-FFFF-FFFF00000000}"/>
  </bookViews>
  <sheets>
    <sheet name="Midweek Assessments-LatestPrice" sheetId="1" r:id="rId1"/>
    <sheet name="Midweek Assessments-SpecifyDate" sheetId="4" r:id="rId2"/>
    <sheet name="Midweek Assessments-SpecificDat" sheetId="3" r:id="rId3"/>
  </sheets>
  <definedNames>
    <definedName name="_xlnm._FilterDatabase" localSheetId="0" hidden="1">'Midweek Assessments-LatestPrice'!$A$1:$H$189</definedName>
    <definedName name="_xlnm._FilterDatabase" localSheetId="2" hidden="1">'Midweek Assessments-SpecificDat'!$A$1:$H$1397</definedName>
    <definedName name="_SPECIFIEDvarMonth" localSheetId="2">'Midweek Assessments-SpecifyDate'!$D$4</definedName>
    <definedName name="_SPECIFIEDvarMonth" localSheetId="1">'Midweek Assessments-SpecifyDate'!$D$4</definedName>
    <definedName name="_SPECIFIEDvarPrvMidWkLbr" localSheetId="2">'Midweek Assessments-SpecifyDate'!$J$4</definedName>
    <definedName name="_SPECIFIEDvarPrvMidWkLbr" localSheetId="1">'Midweek Assessments-SpecifyDate'!$J$4</definedName>
    <definedName name="_SPECIFIEDvarPrvMidWkPnl" localSheetId="2">'Midweek Assessments-SpecifyDate'!$K$4</definedName>
    <definedName name="_SPECIFIEDvarPrvMidWkPnl" localSheetId="1">'Midweek Assessments-SpecifyDate'!$K$4</definedName>
    <definedName name="_SPECIFIEDvarPrvWkLbr" localSheetId="2">'Midweek Assessments-SpecifyDate'!$H$4</definedName>
    <definedName name="_SPECIFIEDvarPrvWkLbr" localSheetId="1">'Midweek Assessments-SpecifyDate'!$H$4</definedName>
    <definedName name="_SPECIFIEDvarPrvWkPnl" localSheetId="2">'Midweek Assessments-SpecifyDate'!$I$4</definedName>
    <definedName name="_SPECIFIEDvarPrvWkPnl" localSheetId="1">'Midweek Assessments-SpecifyDate'!$I$4</definedName>
    <definedName name="_SPECIFIEDvarPubDate" localSheetId="2">'Midweek Assessments-SpecifyDate'!$B$4</definedName>
    <definedName name="_SPECIFIEDvarPubDate" localSheetId="1">'Midweek Assessments-SpecifyDate'!$B$4</definedName>
    <definedName name="_SPECIFIEDvarYear" localSheetId="2">'Midweek Assessments-SpecifyDate'!$C$4</definedName>
    <definedName name="_SPECIFIEDvarYear" localSheetId="1">'Midweek Assessments-SpecifyDate'!$C$4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4" l="1"/>
  <c r="D2" i="3" s="1"/>
  <c r="D4" i="4"/>
  <c r="E2" i="3" s="1"/>
  <c r="C2" i="3"/>
  <c r="C98" i="3" s="1"/>
  <c r="C7" i="1" a="1"/>
  <c r="B173" i="1" a="1"/>
  <c r="C184" i="1" a="1"/>
  <c r="B26" i="1" a="1"/>
  <c r="B7" i="1" a="1"/>
  <c r="B40" i="1" a="1"/>
  <c r="B138" i="1" a="1"/>
  <c r="C80" i="1" a="1"/>
  <c r="C68" i="1" a="1"/>
  <c r="C50" i="1" a="1"/>
  <c r="B38" i="1" a="1"/>
  <c r="B151" i="1" a="1"/>
  <c r="B118" i="1" a="1"/>
  <c r="C86" i="1" a="1"/>
  <c r="C182" i="1" a="1"/>
  <c r="C28" i="1" a="1"/>
  <c r="C96" i="1" a="1"/>
  <c r="B48" i="1" a="1"/>
  <c r="B39" i="1" a="1"/>
  <c r="B104" i="1" a="1"/>
  <c r="B88" i="1" a="1"/>
  <c r="C162" i="1" a="1"/>
  <c r="C93" i="1" a="1"/>
  <c r="C136" i="1" a="1"/>
  <c r="B23" i="1" a="1"/>
  <c r="C151" i="1" a="1"/>
  <c r="C133" i="1" a="1"/>
  <c r="B54" i="1" a="1"/>
  <c r="B64" i="1" a="1"/>
  <c r="B84" i="1" a="1"/>
  <c r="C126" i="1" a="1"/>
  <c r="C48" i="1" a="1"/>
  <c r="B160" i="1" a="1"/>
  <c r="C83" i="1" a="1"/>
  <c r="C19" i="1" a="1"/>
  <c r="C74" i="1" a="1"/>
  <c r="B153" i="1" a="1"/>
  <c r="C174" i="1" a="1"/>
  <c r="C107" i="1" a="1"/>
  <c r="B25" i="1" a="1"/>
  <c r="B15" i="1" a="1"/>
  <c r="C65" i="1" a="1"/>
  <c r="B156" i="1" a="1"/>
  <c r="C135" i="1" a="1"/>
  <c r="B6" i="1" a="1"/>
  <c r="B41" i="1" a="1"/>
  <c r="B69" i="1" a="1"/>
  <c r="C154" i="1" a="1"/>
  <c r="C109" i="1" a="1"/>
  <c r="C55" i="1" a="1"/>
  <c r="B167" i="1" a="1"/>
  <c r="B166" i="1" a="1"/>
  <c r="C99" i="1" a="1"/>
  <c r="C5" i="1" a="1"/>
  <c r="B66" i="1" a="1"/>
  <c r="C90" i="1" a="1"/>
  <c r="B14" i="1" a="1"/>
  <c r="B12" i="1" a="1"/>
  <c r="C101" i="1" a="1"/>
  <c r="C144" i="1" a="1"/>
  <c r="C169" i="1" a="1"/>
  <c r="B72" i="1" a="1"/>
  <c r="C118" i="1" a="1"/>
  <c r="B169" i="1" a="1"/>
  <c r="C113" i="1" a="1"/>
  <c r="B115" i="1" a="1"/>
  <c r="B179" i="1" a="1"/>
  <c r="B114" i="1" a="1"/>
  <c r="C149" i="1" a="1"/>
  <c r="C60" i="1" a="1"/>
  <c r="B161" i="1" a="1"/>
  <c r="B28" i="1" a="1"/>
  <c r="C88" i="1" a="1"/>
  <c r="B74" i="1" a="1"/>
  <c r="B47" i="1" a="1"/>
  <c r="B150" i="1" a="1"/>
  <c r="B120" i="1" a="1"/>
  <c r="B90" i="1" a="1"/>
  <c r="B136" i="1" a="1"/>
  <c r="C102" i="1" a="1"/>
  <c r="B163" i="1" a="1"/>
  <c r="B182" i="1" a="1"/>
  <c r="C32" i="1" a="1"/>
  <c r="C150" i="1" a="1"/>
  <c r="C4" i="1" a="1"/>
  <c r="C27" i="1" a="1"/>
  <c r="C17" i="1" a="1"/>
  <c r="B24" i="1" a="1"/>
  <c r="B180" i="1" a="1"/>
  <c r="C147" i="1" a="1"/>
  <c r="C58" i="1" a="1"/>
  <c r="B82" i="1" a="1"/>
  <c r="C3" i="1" a="1"/>
  <c r="B177" i="1" a="1"/>
  <c r="B126" i="1" a="1"/>
  <c r="C11" i="1" a="1"/>
  <c r="C20" i="1" a="1"/>
  <c r="B46" i="1" a="1"/>
  <c r="B58" i="1" a="1"/>
  <c r="C12" i="1" a="1"/>
  <c r="B108" i="1" a="1"/>
  <c r="B31" i="1" a="1"/>
  <c r="B77" i="1" a="1"/>
  <c r="B98" i="1" a="1"/>
  <c r="B42" i="1" a="1"/>
  <c r="B125" i="1" a="1"/>
  <c r="C129" i="1" a="1"/>
  <c r="C119" i="1" a="1"/>
  <c r="C49" i="1" a="1"/>
  <c r="B155" i="1" a="1"/>
  <c r="B127" i="1" a="1"/>
  <c r="B171" i="1" a="1"/>
  <c r="B76" i="1" a="1"/>
  <c r="B143" i="1" a="1"/>
  <c r="B107" i="1" a="1"/>
  <c r="B103" i="1" a="1"/>
  <c r="B89" i="1" a="1"/>
  <c r="C42" i="1" a="1"/>
  <c r="C176" i="1" a="1"/>
  <c r="C72" i="1" a="1"/>
  <c r="B99" i="1" a="1"/>
  <c r="C121" i="1" a="1"/>
  <c r="C24" i="1" a="1"/>
  <c r="B93" i="1" a="1"/>
  <c r="B176" i="1" a="1"/>
  <c r="C143" i="1" a="1"/>
  <c r="B134" i="1" a="1"/>
  <c r="C189" i="1" a="1"/>
  <c r="C100" i="1" a="1"/>
  <c r="C127" i="1" a="1"/>
  <c r="C84" i="1" a="1"/>
  <c r="C69" i="1" a="1"/>
  <c r="C47" i="1" a="1"/>
  <c r="C73" i="1" a="1"/>
  <c r="B35" i="1" a="1"/>
  <c r="B70" i="1" a="1"/>
  <c r="C111" i="1" a="1"/>
  <c r="C62" i="1" a="1"/>
  <c r="C155" i="1" a="1"/>
  <c r="C41" i="1" a="1"/>
  <c r="B105" i="1" a="1"/>
  <c r="B27" i="1" a="1"/>
  <c r="C163" i="1" a="1"/>
  <c r="B133" i="1" a="1"/>
  <c r="C22" i="1" a="1"/>
  <c r="C114" i="1" a="1"/>
  <c r="C39" i="1" a="1"/>
  <c r="C131" i="1" a="1"/>
  <c r="B8" i="1" a="1"/>
  <c r="B109" i="1" a="1"/>
  <c r="B95" i="1" a="1"/>
  <c r="B122" i="1" a="1"/>
  <c r="B124" i="1" a="1"/>
  <c r="C177" i="1" a="1"/>
  <c r="C103" i="1" a="1"/>
  <c r="B11" i="1" a="1"/>
  <c r="B92" i="1" a="1"/>
  <c r="C78" i="1" a="1"/>
  <c r="C94" i="1" a="1"/>
  <c r="C9" i="1" a="1"/>
  <c r="C33" i="1" a="1"/>
  <c r="C91" i="1" a="1"/>
  <c r="B29" i="1" a="1"/>
  <c r="B117" i="1" a="1"/>
  <c r="B178" i="1" a="1"/>
  <c r="C170" i="1" a="1"/>
  <c r="C168" i="1" a="1"/>
  <c r="B16" i="1" a="1"/>
  <c r="B86" i="1" a="1"/>
  <c r="C98" i="1" a="1"/>
  <c r="C164" i="1" a="1"/>
  <c r="C124" i="1" a="1"/>
  <c r="C166" i="1" a="1"/>
  <c r="C87" i="1" a="1"/>
  <c r="B37" i="1" a="1"/>
  <c r="B22" i="1" a="1"/>
  <c r="C138" i="1" a="1"/>
  <c r="C178" i="1" a="1"/>
  <c r="B113" i="1" a="1"/>
  <c r="B116" i="1" a="1"/>
  <c r="B81" i="1" a="1"/>
  <c r="B43" i="1" a="1"/>
  <c r="C158" i="1" a="1"/>
  <c r="C160" i="1" a="1"/>
  <c r="B121" i="1" a="1"/>
  <c r="B85" i="1" a="1"/>
  <c r="B55" i="1" a="1"/>
  <c r="B140" i="1" a="1"/>
  <c r="C142" i="1" a="1"/>
  <c r="B158" i="1" a="1"/>
  <c r="C26" i="1" a="1"/>
  <c r="C13" i="1" a="1"/>
  <c r="C112" i="1" a="1"/>
  <c r="B137" i="1" a="1"/>
  <c r="C104" i="1" a="1"/>
  <c r="C76" i="1" a="1"/>
  <c r="C122" i="1" a="1"/>
  <c r="B172" i="1" a="1"/>
  <c r="B57" i="1" a="1"/>
  <c r="C57" i="1" a="1"/>
  <c r="B68" i="1" a="1"/>
  <c r="B67" i="1" a="1"/>
  <c r="C14" i="1" a="1"/>
  <c r="B130" i="1" a="1"/>
  <c r="C105" i="1" a="1"/>
  <c r="C16" i="1" a="1"/>
  <c r="C36" i="1" a="1"/>
  <c r="B123" i="1" a="1"/>
  <c r="B184" i="1" a="1"/>
  <c r="C97" i="1" a="1"/>
  <c r="C81" i="1" a="1"/>
  <c r="B30" i="1" a="1"/>
  <c r="C34" i="1" a="1"/>
  <c r="B142" i="1" a="1"/>
  <c r="B61" i="1" a="1"/>
  <c r="C167" i="1" a="1"/>
  <c r="C52" i="1" a="1"/>
  <c r="B60" i="1" a="1"/>
  <c r="B112" i="1" a="1"/>
  <c r="C152" i="1" a="1"/>
  <c r="B183" i="1" a="1"/>
  <c r="B185" i="1" a="1"/>
  <c r="C159" i="1" a="1"/>
  <c r="B100" i="1" a="1"/>
  <c r="C15" i="1" a="1"/>
  <c r="C180" i="1" a="1"/>
  <c r="C70" i="1" a="1"/>
  <c r="C139" i="1" a="1"/>
  <c r="B157" i="1" a="1"/>
  <c r="B132" i="1" a="1"/>
  <c r="C106" i="1" a="1"/>
  <c r="C54" i="1" a="1"/>
  <c r="C120" i="1" a="1"/>
  <c r="B106" i="1" a="1"/>
  <c r="B154" i="1" a="1"/>
  <c r="C92" i="1" a="1"/>
  <c r="B17" i="1" a="1"/>
  <c r="B19" i="1" a="1"/>
  <c r="C110" i="1" a="1"/>
  <c r="C171" i="1" a="1"/>
  <c r="B181" i="1" a="1"/>
  <c r="C188" i="1" a="1"/>
  <c r="B162" i="1" a="1"/>
  <c r="B111" i="1" a="1"/>
  <c r="B32" i="1" a="1"/>
  <c r="C130" i="1" a="1"/>
  <c r="B34" i="1" a="1"/>
  <c r="C89" i="1" a="1"/>
  <c r="C132" i="1" a="1"/>
  <c r="B170" i="1" a="1"/>
  <c r="B97" i="1" a="1"/>
  <c r="C35" i="1" a="1"/>
  <c r="B4" i="1" a="1"/>
  <c r="C53" i="1" a="1"/>
  <c r="B102" i="1" a="1"/>
  <c r="B50" i="1" a="1"/>
  <c r="B63" i="1" a="1"/>
  <c r="C161" i="1" a="1"/>
  <c r="C31" i="1" a="1"/>
  <c r="B141" i="1" a="1"/>
  <c r="B78" i="1" a="1"/>
  <c r="B5" i="1" a="1"/>
  <c r="C115" i="1" a="1"/>
  <c r="C141" i="1" a="1"/>
  <c r="B62" i="1" a="1"/>
  <c r="B18" i="1" a="1"/>
  <c r="B53" i="1" a="1"/>
  <c r="C40" i="1" a="1"/>
  <c r="B49" i="1" a="1"/>
  <c r="C6" i="1" a="1"/>
  <c r="C18" i="1" a="1"/>
  <c r="C71" i="1" a="1"/>
  <c r="C173" i="1" a="1"/>
  <c r="B129" i="1" a="1"/>
  <c r="C30" i="1" a="1"/>
  <c r="C95" i="1" a="1"/>
  <c r="C165" i="1" a="1"/>
  <c r="C148" i="1" a="1"/>
  <c r="B2" i="1" a="1"/>
  <c r="B94" i="1" a="1"/>
  <c r="C63" i="1" a="1"/>
  <c r="C186" i="1" a="1"/>
  <c r="C2" i="1" a="1"/>
  <c r="C117" i="1" a="1"/>
  <c r="B186" i="1" a="1"/>
  <c r="B96" i="1" a="1"/>
  <c r="C157" i="1" a="1"/>
  <c r="B188" i="1" a="1"/>
  <c r="C51" i="1" a="1"/>
  <c r="C8" i="1" a="1"/>
  <c r="C156" i="1" a="1"/>
  <c r="B56" i="1" a="1"/>
  <c r="C172" i="1" a="1"/>
  <c r="B131" i="1" a="1"/>
  <c r="B71" i="1" a="1"/>
  <c r="C125" i="1" a="1"/>
  <c r="B45" i="1" a="1"/>
  <c r="B20" i="1" a="1"/>
  <c r="C66" i="1" a="1"/>
  <c r="B36" i="1" a="1"/>
  <c r="B110" i="1" a="1"/>
  <c r="C29" i="1" a="1"/>
  <c r="C179" i="1" a="1"/>
  <c r="C45" i="1" a="1"/>
  <c r="C61" i="1" a="1"/>
  <c r="B75" i="1" a="1"/>
  <c r="B87" i="1" a="1"/>
  <c r="C183" i="1" a="1"/>
  <c r="C64" i="1" a="1"/>
  <c r="B187" i="1" a="1"/>
  <c r="C37" i="1" a="1"/>
  <c r="C187" i="1" a="1"/>
  <c r="C175" i="1" a="1"/>
  <c r="C21" i="1" a="1"/>
  <c r="B44" i="1" a="1"/>
  <c r="C10" i="1" a="1"/>
  <c r="B65" i="1" a="1"/>
  <c r="C153" i="1" a="1"/>
  <c r="B13" i="1" a="1"/>
  <c r="B165" i="1" a="1"/>
  <c r="B3" i="1" a="1"/>
  <c r="C145" i="1" a="1"/>
  <c r="B80" i="1" a="1"/>
  <c r="C128" i="1" a="1"/>
  <c r="B119" i="1" a="1"/>
  <c r="C67" i="1" a="1"/>
  <c r="C134" i="1" a="1"/>
  <c r="C85" i="1" a="1"/>
  <c r="C44" i="1" a="1"/>
  <c r="C43" i="1" a="1"/>
  <c r="B10" i="1" a="1"/>
  <c r="C79" i="1" a="1"/>
  <c r="B128" i="1" a="1"/>
  <c r="B51" i="1" a="1"/>
  <c r="B149" i="1" a="1"/>
  <c r="B52" i="1" a="1"/>
  <c r="B152" i="1" a="1"/>
  <c r="C46" i="1" a="1"/>
  <c r="C123" i="1" a="1"/>
  <c r="B9" i="1" a="1"/>
  <c r="B59" i="1" a="1"/>
  <c r="B189" i="1" a="1"/>
  <c r="B135" i="1" a="1"/>
  <c r="B168" i="1" a="1"/>
  <c r="B21" i="1" a="1"/>
  <c r="B91" i="1" a="1"/>
  <c r="B139" i="1" a="1"/>
  <c r="B159" i="1" a="1"/>
  <c r="C116" i="1" a="1"/>
  <c r="C59" i="1" a="1"/>
  <c r="C82" i="1" a="1"/>
  <c r="B146" i="1" a="1"/>
  <c r="C108" i="1" a="1"/>
  <c r="C137" i="1" a="1"/>
  <c r="C56" i="1" a="1"/>
  <c r="C75" i="1" a="1"/>
  <c r="B174" i="1" a="1"/>
  <c r="C38" i="1" a="1"/>
  <c r="B33" i="1" a="1"/>
  <c r="B73" i="1" a="1"/>
  <c r="C77" i="1" a="1"/>
  <c r="B175" i="1" a="1"/>
  <c r="C140" i="1" a="1"/>
  <c r="C181" i="1" a="1"/>
  <c r="C146" i="1" a="1"/>
  <c r="C185" i="1" a="1"/>
  <c r="C25" i="1" a="1"/>
  <c r="B164" i="1" a="1"/>
  <c r="B79" i="1" a="1"/>
  <c r="B83" i="1" a="1"/>
  <c r="B101" i="1" a="1"/>
  <c r="C23" i="1" a="1"/>
  <c r="B141" i="3" a="1"/>
  <c r="B171" i="3" a="1"/>
  <c r="B131" i="3" a="1"/>
  <c r="B149" i="3" a="1"/>
  <c r="B22" i="3" a="1"/>
  <c r="B173" i="3" a="1"/>
  <c r="B163" i="3" a="1"/>
  <c r="B71" i="3" a="1"/>
  <c r="B51" i="3" a="1"/>
  <c r="B72" i="3" a="1"/>
  <c r="B91" i="3" a="1"/>
  <c r="B69" i="3" a="1"/>
  <c r="J4" i="4" a="1"/>
  <c r="B157" i="3" a="1"/>
  <c r="B34" i="3" a="1"/>
  <c r="B167" i="3" a="1"/>
  <c r="B162" i="3" a="1"/>
  <c r="B113" i="3" a="1"/>
  <c r="B57" i="3" a="1"/>
  <c r="B116" i="3" a="1"/>
  <c r="B96" i="3" a="1"/>
  <c r="B66" i="3" a="1"/>
  <c r="B110" i="3" a="1"/>
  <c r="B19" i="3" a="1"/>
  <c r="B180" i="3" a="1"/>
  <c r="B124" i="3" a="1"/>
  <c r="B130" i="3" a="1"/>
  <c r="B35" i="3" a="1"/>
  <c r="B28" i="3" a="1"/>
  <c r="B166" i="3" a="1"/>
  <c r="B165" i="3" a="1"/>
  <c r="B23" i="3" a="1"/>
  <c r="B121" i="3" a="1"/>
  <c r="B3" i="3" a="1"/>
  <c r="B84" i="3" a="1"/>
  <c r="B123" i="3" a="1"/>
  <c r="B150" i="3" a="1"/>
  <c r="B188" i="3" a="1"/>
  <c r="B102" i="3" a="1"/>
  <c r="B178" i="3" a="1"/>
  <c r="B89" i="3" a="1"/>
  <c r="B104" i="3" a="1"/>
  <c r="B128" i="3" a="1"/>
  <c r="B174" i="3" a="1"/>
  <c r="B158" i="3" a="1"/>
  <c r="B27" i="3" a="1"/>
  <c r="B53" i="3" a="1"/>
  <c r="B186" i="3" a="1"/>
  <c r="B21" i="3" a="1"/>
  <c r="B83" i="3" a="1"/>
  <c r="B94" i="3" a="1"/>
  <c r="B16" i="3" a="1"/>
  <c r="B182" i="3" a="1"/>
  <c r="B97" i="3" a="1"/>
  <c r="B49" i="3" a="1"/>
  <c r="B45" i="3" a="1"/>
  <c r="B82" i="3" a="1"/>
  <c r="B50" i="3" a="1"/>
  <c r="B24" i="3" a="1"/>
  <c r="B12" i="3" a="1"/>
  <c r="B73" i="3" a="1"/>
  <c r="B143" i="3" a="1"/>
  <c r="B76" i="3" a="1"/>
  <c r="B75" i="3" a="1"/>
  <c r="B115" i="3" a="1"/>
  <c r="B2" i="3" a="1"/>
  <c r="B152" i="3" a="1"/>
  <c r="B13" i="3" a="1"/>
  <c r="B60" i="3" a="1"/>
  <c r="B126" i="3" a="1"/>
  <c r="B139" i="3" a="1"/>
  <c r="B105" i="3" a="1"/>
  <c r="B61" i="3" a="1"/>
  <c r="B159" i="3" a="1"/>
  <c r="B95" i="3" a="1"/>
  <c r="B125" i="3" a="1"/>
  <c r="B68" i="3" a="1"/>
  <c r="B106" i="3" a="1"/>
  <c r="B170" i="3" a="1"/>
  <c r="B146" i="3" a="1"/>
  <c r="B54" i="3" a="1"/>
  <c r="B18" i="3" a="1"/>
  <c r="B29" i="3" a="1"/>
  <c r="B189" i="3" a="1"/>
  <c r="B133" i="3" a="1"/>
  <c r="B92" i="3" a="1"/>
  <c r="B39" i="3" a="1"/>
  <c r="B119" i="3" a="1"/>
  <c r="B81" i="3" a="1"/>
  <c r="B46" i="3" a="1"/>
  <c r="B40" i="3" a="1"/>
  <c r="B129" i="3" a="1"/>
  <c r="B172" i="3" a="1"/>
  <c r="B100" i="3" a="1"/>
  <c r="B86" i="3" a="1"/>
  <c r="B156" i="3" a="1"/>
  <c r="B33" i="3" a="1"/>
  <c r="B9" i="3" a="1"/>
  <c r="B52" i="3" a="1"/>
  <c r="B85" i="3" a="1"/>
  <c r="B120" i="3" a="1"/>
  <c r="B138" i="3" a="1"/>
  <c r="B31" i="3" a="1"/>
  <c r="B11" i="3" a="1"/>
  <c r="B98" i="3" a="1"/>
  <c r="B7" i="3" a="1"/>
  <c r="B10" i="3" a="1"/>
  <c r="B168" i="3" a="1"/>
  <c r="B122" i="3" a="1"/>
  <c r="B107" i="3" a="1"/>
  <c r="B38" i="3" a="1"/>
  <c r="B74" i="3" a="1"/>
  <c r="B155" i="3" a="1"/>
  <c r="B181" i="3" a="1"/>
  <c r="B67" i="3" a="1"/>
  <c r="B140" i="3" a="1"/>
  <c r="B109" i="3" a="1"/>
  <c r="B185" i="3" a="1"/>
  <c r="B8" i="3" a="1"/>
  <c r="B26" i="3" a="1"/>
  <c r="B42" i="3" a="1"/>
  <c r="B135" i="3" a="1"/>
  <c r="B63" i="3" a="1"/>
  <c r="B20" i="3" a="1"/>
  <c r="B132" i="3" a="1"/>
  <c r="B59" i="3" a="1"/>
  <c r="B90" i="3" a="1"/>
  <c r="B25" i="3" a="1"/>
  <c r="B114" i="3" a="1"/>
  <c r="B88" i="3" a="1"/>
  <c r="B62" i="3" a="1"/>
  <c r="B6" i="3" a="1"/>
  <c r="B36" i="3" a="1"/>
  <c r="B79" i="3" a="1"/>
  <c r="B55" i="3" a="1"/>
  <c r="B101" i="3" a="1"/>
  <c r="B80" i="3" a="1"/>
  <c r="B117" i="3" a="1"/>
  <c r="B183" i="3" a="1"/>
  <c r="B58" i="3" a="1"/>
  <c r="K4" i="4" a="1"/>
  <c r="B78" i="3" a="1"/>
  <c r="B176" i="3" a="1"/>
  <c r="B175" i="3" a="1"/>
  <c r="B15" i="3" a="1"/>
  <c r="B93" i="3" a="1"/>
  <c r="B48" i="3" a="1"/>
  <c r="B184" i="3" a="1"/>
  <c r="B153" i="3" a="1"/>
  <c r="B169" i="3" a="1"/>
  <c r="B161" i="3" a="1"/>
  <c r="B65" i="3" a="1"/>
  <c r="B134" i="3" a="1"/>
  <c r="B103" i="3" a="1"/>
  <c r="B177" i="3" a="1"/>
  <c r="B32" i="3" a="1"/>
  <c r="B77" i="3" a="1"/>
  <c r="B151" i="3" a="1"/>
  <c r="B112" i="3" a="1"/>
  <c r="B142" i="3" a="1"/>
  <c r="B160" i="3" a="1"/>
  <c r="B108" i="3" a="1"/>
  <c r="H4" i="4" a="1"/>
  <c r="B127" i="3" a="1"/>
  <c r="B47" i="3" a="1"/>
  <c r="B70" i="3" a="1"/>
  <c r="B44" i="3" a="1"/>
  <c r="B118" i="3" a="1"/>
  <c r="B154" i="3" a="1"/>
  <c r="B164" i="3" a="1"/>
  <c r="B179" i="3" a="1"/>
  <c r="I4" i="4" a="1"/>
  <c r="B41" i="3" a="1"/>
  <c r="B99" i="3" a="1"/>
  <c r="B111" i="3" a="1"/>
  <c r="B137" i="3" a="1"/>
  <c r="B4" i="3" a="1"/>
  <c r="B43" i="3" a="1"/>
  <c r="B14" i="3" a="1"/>
  <c r="B17" i="3" a="1"/>
  <c r="B136" i="3" a="1"/>
  <c r="B87" i="3" a="1"/>
  <c r="B5" i="3" a="1"/>
  <c r="B37" i="3" a="1"/>
  <c r="B30" i="3" a="1"/>
  <c r="B64" i="3" a="1"/>
  <c r="B56" i="3" a="1"/>
  <c r="B187" i="3" a="1"/>
  <c r="C148" i="1" l="1"/>
  <c r="C145" i="1"/>
  <c r="C147" i="1"/>
  <c r="C144" i="1"/>
  <c r="C151" i="1"/>
  <c r="E151" i="1" s="1"/>
  <c r="C161" i="1"/>
  <c r="D161" i="1" s="1"/>
  <c r="B117" i="1"/>
  <c r="B131" i="1"/>
  <c r="B177" i="1"/>
  <c r="B50" i="1"/>
  <c r="C76" i="1"/>
  <c r="E76" i="1" s="1"/>
  <c r="C43" i="1"/>
  <c r="D43" i="1" s="1"/>
  <c r="C94" i="1"/>
  <c r="E94" i="1" s="1"/>
  <c r="C136" i="1"/>
  <c r="D136" i="1" s="1"/>
  <c r="C181" i="1"/>
  <c r="E181" i="1" s="1"/>
  <c r="C171" i="1"/>
  <c r="D171" i="1" s="1"/>
  <c r="B133" i="1"/>
  <c r="C88" i="1"/>
  <c r="E88" i="1" s="1"/>
  <c r="C53" i="1"/>
  <c r="D53" i="1" s="1"/>
  <c r="C104" i="1"/>
  <c r="E104" i="1" s="1"/>
  <c r="C146" i="1"/>
  <c r="D146" i="1" s="1"/>
  <c r="C162" i="1"/>
  <c r="C152" i="1"/>
  <c r="B113" i="1"/>
  <c r="C110" i="1"/>
  <c r="D110" i="1" s="1"/>
  <c r="C91" i="1"/>
  <c r="D91" i="1" s="1"/>
  <c r="C100" i="1"/>
  <c r="E100" i="1" s="1"/>
  <c r="C50" i="1"/>
  <c r="E50" i="1" s="1"/>
  <c r="B141" i="1"/>
  <c r="C69" i="1"/>
  <c r="E69" i="1" s="1"/>
  <c r="B60" i="1"/>
  <c r="B151" i="1"/>
  <c r="B70" i="1"/>
  <c r="C22" i="1"/>
  <c r="E22" i="1" s="1"/>
  <c r="C63" i="1"/>
  <c r="E63" i="1" s="1"/>
  <c r="C114" i="1"/>
  <c r="D114" i="1" s="1"/>
  <c r="C7" i="1"/>
  <c r="E7" i="1" s="1"/>
  <c r="C172" i="1"/>
  <c r="D172" i="1" s="1"/>
  <c r="C182" i="1"/>
  <c r="E182" i="1" s="1"/>
  <c r="B65" i="1"/>
  <c r="C33" i="1"/>
  <c r="E33" i="1" s="1"/>
  <c r="C119" i="1"/>
  <c r="C12" i="1"/>
  <c r="B56" i="1"/>
  <c r="C58" i="1"/>
  <c r="D58" i="1" s="1"/>
  <c r="B150" i="1"/>
  <c r="B172" i="1"/>
  <c r="B185" i="1"/>
  <c r="B101" i="1"/>
  <c r="C8" i="1"/>
  <c r="E8" i="1" s="1"/>
  <c r="B27" i="1"/>
  <c r="C106" i="1"/>
  <c r="E106" i="1" s="1"/>
  <c r="B80" i="1"/>
  <c r="B155" i="1"/>
  <c r="C124" i="1"/>
  <c r="E124" i="1" s="1"/>
  <c r="B8" i="1"/>
  <c r="B62" i="1"/>
  <c r="B187" i="1"/>
  <c r="B115" i="1"/>
  <c r="B94" i="1"/>
  <c r="C66" i="1"/>
  <c r="E66" i="1" s="1"/>
  <c r="B28" i="1"/>
  <c r="B38" i="1"/>
  <c r="B167" i="1"/>
  <c r="B105" i="1"/>
  <c r="C153" i="1"/>
  <c r="E153" i="1" s="1"/>
  <c r="C154" i="1"/>
  <c r="D154" i="1" s="1"/>
  <c r="B24" i="1"/>
  <c r="C5" i="1"/>
  <c r="E5" i="1" s="1"/>
  <c r="B48" i="1"/>
  <c r="C112" i="1"/>
  <c r="D112" i="1" s="1"/>
  <c r="B95" i="1"/>
  <c r="C48" i="1"/>
  <c r="D48" i="1" s="1"/>
  <c r="C141" i="1"/>
  <c r="E141" i="1" s="1"/>
  <c r="C17" i="1"/>
  <c r="E17" i="1" s="1"/>
  <c r="C163" i="1"/>
  <c r="E163" i="1" s="1"/>
  <c r="B90" i="1"/>
  <c r="B89" i="1"/>
  <c r="C9" i="1"/>
  <c r="E9" i="1" s="1"/>
  <c r="C83" i="1"/>
  <c r="D83" i="1" s="1"/>
  <c r="C134" i="1"/>
  <c r="D134" i="1" s="1"/>
  <c r="C183" i="1"/>
  <c r="B161" i="1"/>
  <c r="B125" i="1"/>
  <c r="B104" i="1"/>
  <c r="C78" i="1"/>
  <c r="D78" i="1" s="1"/>
  <c r="C41" i="1"/>
  <c r="E41" i="1" s="1"/>
  <c r="C139" i="1"/>
  <c r="E139" i="1" s="1"/>
  <c r="C19" i="1"/>
  <c r="D19" i="1" s="1"/>
  <c r="C37" i="1"/>
  <c r="D37" i="1" s="1"/>
  <c r="B139" i="1"/>
  <c r="B135" i="1"/>
  <c r="B22" i="1"/>
  <c r="C96" i="1"/>
  <c r="E96" i="1" s="1"/>
  <c r="C103" i="1"/>
  <c r="E103" i="1" s="1"/>
  <c r="C164" i="1"/>
  <c r="D164" i="1" s="1"/>
  <c r="B58" i="1"/>
  <c r="B120" i="1"/>
  <c r="B173" i="1"/>
  <c r="B149" i="1"/>
  <c r="C51" i="1"/>
  <c r="D51" i="1" s="1"/>
  <c r="C113" i="1"/>
  <c r="C25" i="1"/>
  <c r="E25" i="1" s="1"/>
  <c r="C177" i="1"/>
  <c r="D177" i="1" s="1"/>
  <c r="B2" i="1"/>
  <c r="B88" i="1"/>
  <c r="B132" i="1"/>
  <c r="B159" i="1"/>
  <c r="B52" i="1"/>
  <c r="C131" i="1"/>
  <c r="D131" i="1" s="1"/>
  <c r="C28" i="1"/>
  <c r="E28" i="1" s="1"/>
  <c r="C123" i="1"/>
  <c r="E123" i="1" s="1"/>
  <c r="C184" i="1"/>
  <c r="E184" i="1" s="1"/>
  <c r="B26" i="1"/>
  <c r="B162" i="1"/>
  <c r="B36" i="1"/>
  <c r="B166" i="1"/>
  <c r="B179" i="1"/>
  <c r="B72" i="1"/>
  <c r="C60" i="1"/>
  <c r="E60" i="1" s="1"/>
  <c r="C132" i="1"/>
  <c r="D132" i="1" s="1"/>
  <c r="C16" i="1"/>
  <c r="C89" i="1"/>
  <c r="C133" i="1"/>
  <c r="D133" i="1" s="1"/>
  <c r="C45" i="1"/>
  <c r="D45" i="1" s="1"/>
  <c r="C77" i="1"/>
  <c r="D77" i="1" s="1"/>
  <c r="C155" i="1"/>
  <c r="D155" i="1" s="1"/>
  <c r="B40" i="1"/>
  <c r="B61" i="1"/>
  <c r="C84" i="1"/>
  <c r="E84" i="1" s="1"/>
  <c r="B81" i="1"/>
  <c r="B14" i="1"/>
  <c r="B137" i="1"/>
  <c r="C40" i="1"/>
  <c r="E40" i="1" s="1"/>
  <c r="B12" i="1"/>
  <c r="B42" i="1"/>
  <c r="B74" i="1"/>
  <c r="C59" i="1"/>
  <c r="E59" i="1" s="1"/>
  <c r="C73" i="1"/>
  <c r="D73" i="1" s="1"/>
  <c r="B77" i="1"/>
  <c r="B165" i="1"/>
  <c r="C130" i="1"/>
  <c r="C122" i="1"/>
  <c r="E122" i="1" s="1"/>
  <c r="C27" i="1"/>
  <c r="D27" i="1" s="1"/>
  <c r="B100" i="1"/>
  <c r="B109" i="1"/>
  <c r="B102" i="1"/>
  <c r="C82" i="1"/>
  <c r="E82" i="1" s="1"/>
  <c r="C15" i="1"/>
  <c r="D15" i="1" s="1"/>
  <c r="B122" i="1"/>
  <c r="B32" i="1"/>
  <c r="B178" i="1"/>
  <c r="C98" i="1"/>
  <c r="E98" i="1" s="1"/>
  <c r="C101" i="1"/>
  <c r="E101" i="1" s="1"/>
  <c r="C174" i="1"/>
  <c r="D174" i="1" s="1"/>
  <c r="B20" i="1"/>
  <c r="B54" i="1"/>
  <c r="C120" i="1"/>
  <c r="E120" i="1" s="1"/>
  <c r="C70" i="1"/>
  <c r="D70" i="1" s="1"/>
  <c r="C35" i="1"/>
  <c r="D35" i="1" s="1"/>
  <c r="C67" i="1"/>
  <c r="C187" i="1"/>
  <c r="B108" i="1"/>
  <c r="B140" i="1"/>
  <c r="B84" i="1"/>
  <c r="B25" i="1"/>
  <c r="B86" i="1"/>
  <c r="B118" i="1"/>
  <c r="B29" i="1"/>
  <c r="B154" i="1"/>
  <c r="B66" i="1"/>
  <c r="B186" i="1"/>
  <c r="B114" i="1"/>
  <c r="B189" i="1"/>
  <c r="B92" i="1"/>
  <c r="B55" i="1"/>
  <c r="C79" i="1"/>
  <c r="D79" i="1" s="1"/>
  <c r="C61" i="1"/>
  <c r="E61" i="1" s="1"/>
  <c r="C31" i="1"/>
  <c r="D31" i="1" s="1"/>
  <c r="C108" i="1"/>
  <c r="E108" i="1" s="1"/>
  <c r="C143" i="1"/>
  <c r="C55" i="1"/>
  <c r="C87" i="1"/>
  <c r="E87" i="1" s="1"/>
  <c r="C165" i="1"/>
  <c r="E165" i="1" s="1"/>
  <c r="C158" i="1"/>
  <c r="D158" i="1" s="1"/>
  <c r="C92" i="1"/>
  <c r="D92" i="1" s="1"/>
  <c r="C173" i="1"/>
  <c r="E173" i="1" s="1"/>
  <c r="B82" i="1"/>
  <c r="B4" i="1"/>
  <c r="B175" i="1"/>
  <c r="C93" i="1"/>
  <c r="D93" i="1" s="1"/>
  <c r="C157" i="1"/>
  <c r="E157" i="1" s="1"/>
  <c r="B18" i="1"/>
  <c r="B110" i="1"/>
  <c r="B134" i="1"/>
  <c r="C36" i="1"/>
  <c r="E36" i="1" s="1"/>
  <c r="C47" i="1"/>
  <c r="E47" i="1" s="1"/>
  <c r="C167" i="1"/>
  <c r="E167" i="1" s="1"/>
  <c r="B68" i="1"/>
  <c r="B34" i="1"/>
  <c r="C26" i="1"/>
  <c r="C57" i="1"/>
  <c r="B98" i="1"/>
  <c r="B130" i="1"/>
  <c r="B5" i="1"/>
  <c r="B126" i="1"/>
  <c r="B128" i="1"/>
  <c r="B49" i="1"/>
  <c r="B164" i="1"/>
  <c r="B96" i="1"/>
  <c r="B3" i="1"/>
  <c r="B124" i="1"/>
  <c r="B6" i="1"/>
  <c r="B112" i="1"/>
  <c r="B169" i="1"/>
  <c r="C116" i="1"/>
  <c r="D116" i="1" s="1"/>
  <c r="C80" i="1"/>
  <c r="D80" i="1" s="1"/>
  <c r="C49" i="1"/>
  <c r="E49" i="1" s="1"/>
  <c r="C126" i="1"/>
  <c r="D126" i="1" s="1"/>
  <c r="C4" i="1"/>
  <c r="E4" i="1" s="1"/>
  <c r="C65" i="1"/>
  <c r="C97" i="1"/>
  <c r="D97" i="1" s="1"/>
  <c r="C175" i="1"/>
  <c r="E175" i="1" s="1"/>
  <c r="C168" i="1"/>
  <c r="E168" i="1" s="1"/>
  <c r="C178" i="1"/>
  <c r="D178" i="1" s="1"/>
  <c r="B127" i="1"/>
  <c r="B123" i="1"/>
  <c r="C2" i="1"/>
  <c r="E2" i="1" s="1"/>
  <c r="C107" i="1"/>
  <c r="E107" i="1" s="1"/>
  <c r="B99" i="1"/>
  <c r="B11" i="1"/>
  <c r="B33" i="1"/>
  <c r="B158" i="1"/>
  <c r="B76" i="1"/>
  <c r="C71" i="1"/>
  <c r="D71" i="1" s="1"/>
  <c r="C42" i="1"/>
  <c r="E42" i="1" s="1"/>
  <c r="C11" i="1"/>
  <c r="D11" i="1" s="1"/>
  <c r="C38" i="1"/>
  <c r="D38" i="1" s="1"/>
  <c r="C24" i="1"/>
  <c r="D24" i="1" s="1"/>
  <c r="C85" i="1"/>
  <c r="E85" i="1" s="1"/>
  <c r="C117" i="1"/>
  <c r="C156" i="1"/>
  <c r="C188" i="1"/>
  <c r="D188" i="1" s="1"/>
  <c r="B85" i="1"/>
  <c r="B19" i="1"/>
  <c r="B157" i="1"/>
  <c r="C111" i="1"/>
  <c r="E111" i="1" s="1"/>
  <c r="B181" i="1"/>
  <c r="B39" i="1"/>
  <c r="B156" i="1"/>
  <c r="C86" i="1"/>
  <c r="E86" i="1" s="1"/>
  <c r="B17" i="1"/>
  <c r="B182" i="1"/>
  <c r="B163" i="1"/>
  <c r="B64" i="1"/>
  <c r="B57" i="1"/>
  <c r="B170" i="1"/>
  <c r="B138" i="1"/>
  <c r="B79" i="1"/>
  <c r="B174" i="1"/>
  <c r="B23" i="1"/>
  <c r="B16" i="1"/>
  <c r="C10" i="1"/>
  <c r="D10" i="1" s="1"/>
  <c r="C142" i="1"/>
  <c r="E142" i="1" s="1"/>
  <c r="C185" i="1"/>
  <c r="E185" i="1" s="1"/>
  <c r="B129" i="1"/>
  <c r="B46" i="1"/>
  <c r="B31" i="1"/>
  <c r="B53" i="1"/>
  <c r="B168" i="1"/>
  <c r="B106" i="1"/>
  <c r="B176" i="1"/>
  <c r="C128" i="1"/>
  <c r="D128" i="1" s="1"/>
  <c r="C99" i="1"/>
  <c r="E99" i="1" s="1"/>
  <c r="C29" i="1"/>
  <c r="E29" i="1" s="1"/>
  <c r="C140" i="1"/>
  <c r="E140" i="1" s="1"/>
  <c r="C52" i="1"/>
  <c r="D52" i="1" s="1"/>
  <c r="C34" i="1"/>
  <c r="D34" i="1" s="1"/>
  <c r="C95" i="1"/>
  <c r="D95" i="1" s="1"/>
  <c r="C127" i="1"/>
  <c r="E127" i="1" s="1"/>
  <c r="C166" i="1"/>
  <c r="C149" i="1"/>
  <c r="B47" i="1"/>
  <c r="B9" i="1"/>
  <c r="B153" i="1"/>
  <c r="B136" i="1"/>
  <c r="B51" i="1"/>
  <c r="B63" i="1"/>
  <c r="B188" i="1"/>
  <c r="B116" i="1"/>
  <c r="B13" i="1"/>
  <c r="C56" i="1"/>
  <c r="D56" i="1" s="1"/>
  <c r="C20" i="1"/>
  <c r="D20" i="1" s="1"/>
  <c r="C46" i="1"/>
  <c r="E46" i="1" s="1"/>
  <c r="C102" i="1"/>
  <c r="E102" i="1" s="1"/>
  <c r="C129" i="1"/>
  <c r="E129" i="1" s="1"/>
  <c r="C44" i="1"/>
  <c r="E44" i="1" s="1"/>
  <c r="C105" i="1"/>
  <c r="E105" i="1" s="1"/>
  <c r="C137" i="1"/>
  <c r="E137" i="1" s="1"/>
  <c r="C176" i="1"/>
  <c r="D176" i="1" s="1"/>
  <c r="C159" i="1"/>
  <c r="B78" i="1"/>
  <c r="B75" i="1"/>
  <c r="B44" i="1"/>
  <c r="B146" i="1"/>
  <c r="B142" i="1"/>
  <c r="C118" i="1"/>
  <c r="D118" i="1" s="1"/>
  <c r="C68" i="1"/>
  <c r="E68" i="1" s="1"/>
  <c r="C14" i="1"/>
  <c r="D14" i="1" s="1"/>
  <c r="B7" i="1"/>
  <c r="B152" i="1"/>
  <c r="B87" i="1"/>
  <c r="B37" i="1"/>
  <c r="B73" i="1"/>
  <c r="B15" i="1"/>
  <c r="B180" i="1"/>
  <c r="B43" i="1"/>
  <c r="C6" i="1"/>
  <c r="E6" i="1" s="1"/>
  <c r="C90" i="1"/>
  <c r="E90" i="1" s="1"/>
  <c r="C138" i="1"/>
  <c r="E138" i="1" s="1"/>
  <c r="C121" i="1"/>
  <c r="C3" i="1"/>
  <c r="C54" i="1"/>
  <c r="D54" i="1" s="1"/>
  <c r="C115" i="1"/>
  <c r="D115" i="1" s="1"/>
  <c r="C186" i="1"/>
  <c r="D186" i="1" s="1"/>
  <c r="C169" i="1"/>
  <c r="E169" i="1" s="1"/>
  <c r="B121" i="1"/>
  <c r="C30" i="1"/>
  <c r="D30" i="1" s="1"/>
  <c r="B160" i="1"/>
  <c r="C75" i="1"/>
  <c r="E75" i="1" s="1"/>
  <c r="B184" i="1"/>
  <c r="B59" i="1"/>
  <c r="B183" i="1"/>
  <c r="B71" i="1"/>
  <c r="B97" i="1"/>
  <c r="B69" i="1"/>
  <c r="B10" i="1"/>
  <c r="B67" i="1"/>
  <c r="B91" i="1"/>
  <c r="B83" i="1"/>
  <c r="B35" i="1"/>
  <c r="B21" i="1"/>
  <c r="B103" i="1"/>
  <c r="C39" i="1"/>
  <c r="E39" i="1" s="1"/>
  <c r="C109" i="1"/>
  <c r="E109" i="1" s="1"/>
  <c r="C62" i="1"/>
  <c r="E62" i="1" s="1"/>
  <c r="C18" i="1"/>
  <c r="E18" i="1" s="1"/>
  <c r="C13" i="1"/>
  <c r="E13" i="1" s="1"/>
  <c r="C64" i="1"/>
  <c r="E64" i="1" s="1"/>
  <c r="C125" i="1"/>
  <c r="D125" i="1" s="1"/>
  <c r="C160" i="1"/>
  <c r="E160" i="1" s="1"/>
  <c r="C150" i="1"/>
  <c r="E150" i="1" s="1"/>
  <c r="C179" i="1"/>
  <c r="D179" i="1" s="1"/>
  <c r="B107" i="1"/>
  <c r="B119" i="1"/>
  <c r="B30" i="1"/>
  <c r="B171" i="1"/>
  <c r="B111" i="1"/>
  <c r="B93" i="1"/>
  <c r="B45" i="1"/>
  <c r="B41" i="1"/>
  <c r="B143" i="1"/>
  <c r="C72" i="1"/>
  <c r="E72" i="1" s="1"/>
  <c r="C21" i="1"/>
  <c r="E21" i="1" s="1"/>
  <c r="C81" i="1"/>
  <c r="E81" i="1" s="1"/>
  <c r="C32" i="1"/>
  <c r="D32" i="1" s="1"/>
  <c r="C23" i="1"/>
  <c r="D23" i="1" s="1"/>
  <c r="C74" i="1"/>
  <c r="D74" i="1" s="1"/>
  <c r="C135" i="1"/>
  <c r="D135" i="1" s="1"/>
  <c r="C170" i="1"/>
  <c r="D170" i="1" s="1"/>
  <c r="C180" i="1"/>
  <c r="E180" i="1" s="1"/>
  <c r="C189" i="1"/>
  <c r="E189" i="1" s="1"/>
  <c r="D148" i="3"/>
  <c r="D97" i="3"/>
  <c r="C97" i="3"/>
  <c r="C148" i="3"/>
  <c r="E18" i="3"/>
  <c r="E14" i="3"/>
  <c r="E49" i="3"/>
  <c r="E82" i="3"/>
  <c r="E130" i="3"/>
  <c r="E83" i="3"/>
  <c r="E23" i="3"/>
  <c r="E58" i="3"/>
  <c r="E115" i="3"/>
  <c r="E159" i="3"/>
  <c r="E91" i="3"/>
  <c r="E138" i="3"/>
  <c r="E32" i="3"/>
  <c r="D13" i="3"/>
  <c r="D49" i="3"/>
  <c r="D171" i="3"/>
  <c r="D15" i="3"/>
  <c r="D82" i="3"/>
  <c r="D105" i="3"/>
  <c r="D130" i="3"/>
  <c r="D152" i="3"/>
  <c r="D173" i="3"/>
  <c r="D50" i="3"/>
  <c r="D21" i="3"/>
  <c r="D83" i="3"/>
  <c r="D153" i="3"/>
  <c r="D174" i="3"/>
  <c r="D23" i="3"/>
  <c r="D58" i="3"/>
  <c r="D108" i="3"/>
  <c r="D132" i="3"/>
  <c r="D155" i="3"/>
  <c r="D175" i="3"/>
  <c r="D133" i="3"/>
  <c r="D24" i="3"/>
  <c r="D115" i="3"/>
  <c r="D176" i="3"/>
  <c r="D90" i="3"/>
  <c r="D159" i="3"/>
  <c r="D91" i="3"/>
  <c r="D138" i="3"/>
  <c r="D32" i="3"/>
  <c r="D67" i="3"/>
  <c r="D183" i="3"/>
  <c r="D147" i="3"/>
  <c r="C6" i="3"/>
  <c r="C81" i="3"/>
  <c r="C101" i="3"/>
  <c r="C125" i="3"/>
  <c r="C150" i="3"/>
  <c r="C82" i="3"/>
  <c r="C105" i="3"/>
  <c r="C130" i="3"/>
  <c r="C152" i="3"/>
  <c r="C173" i="3"/>
  <c r="C16" i="3"/>
  <c r="C50" i="3"/>
  <c r="C21" i="3"/>
  <c r="C106" i="3"/>
  <c r="C153" i="3"/>
  <c r="C174" i="3"/>
  <c r="C58" i="3"/>
  <c r="C108" i="3"/>
  <c r="C132" i="3"/>
  <c r="C155" i="3"/>
  <c r="C175" i="3"/>
  <c r="C84" i="3"/>
  <c r="C113" i="3"/>
  <c r="C133" i="3"/>
  <c r="C24" i="3"/>
  <c r="C60" i="3"/>
  <c r="C89" i="3"/>
  <c r="C114" i="3"/>
  <c r="C156" i="3"/>
  <c r="C176" i="3"/>
  <c r="C62" i="3"/>
  <c r="C90" i="3"/>
  <c r="C137" i="3"/>
  <c r="C159" i="3"/>
  <c r="C25" i="3"/>
  <c r="C64" i="3"/>
  <c r="C138" i="3"/>
  <c r="C177" i="3"/>
  <c r="C32" i="3"/>
  <c r="C66" i="3"/>
  <c r="C116" i="3"/>
  <c r="C183" i="3"/>
  <c r="C117" i="3"/>
  <c r="C161" i="3"/>
  <c r="D145" i="3"/>
  <c r="C93" i="3"/>
  <c r="C145" i="3"/>
  <c r="C77" i="3"/>
  <c r="E189" i="3"/>
  <c r="C144" i="3"/>
  <c r="C76" i="3"/>
  <c r="D189" i="3"/>
  <c r="C142" i="3"/>
  <c r="D74" i="3"/>
  <c r="C189" i="3"/>
  <c r="D139" i="3"/>
  <c r="C74" i="3"/>
  <c r="D187" i="3"/>
  <c r="E123" i="3"/>
  <c r="C73" i="3"/>
  <c r="C187" i="3"/>
  <c r="D123" i="3"/>
  <c r="C69" i="3"/>
  <c r="D185" i="3"/>
  <c r="E122" i="3"/>
  <c r="D68" i="3"/>
  <c r="C184" i="3"/>
  <c r="D122" i="3"/>
  <c r="E67" i="3"/>
  <c r="C170" i="3"/>
  <c r="C122" i="3"/>
  <c r="C49" i="3"/>
  <c r="C169" i="3"/>
  <c r="D121" i="3"/>
  <c r="C48" i="3"/>
  <c r="C167" i="3"/>
  <c r="C121" i="3"/>
  <c r="C44" i="3"/>
  <c r="D166" i="3"/>
  <c r="D117" i="3"/>
  <c r="D42" i="3"/>
  <c r="C166" i="3"/>
  <c r="D100" i="3"/>
  <c r="E41" i="3"/>
  <c r="D164" i="3"/>
  <c r="C100" i="3"/>
  <c r="D41" i="3"/>
  <c r="C163" i="3"/>
  <c r="E99" i="3"/>
  <c r="C41" i="3"/>
  <c r="D161" i="3"/>
  <c r="D99" i="3"/>
  <c r="D14" i="3"/>
  <c r="E131" i="3"/>
  <c r="D131" i="3"/>
  <c r="D113" i="3"/>
  <c r="E90" i="3"/>
  <c r="C68" i="3"/>
  <c r="C42" i="3"/>
  <c r="C13" i="3"/>
  <c r="E146" i="3"/>
  <c r="D180" i="3"/>
  <c r="D162" i="3"/>
  <c r="D146" i="3"/>
  <c r="C180" i="3"/>
  <c r="C162" i="3"/>
  <c r="C146" i="3"/>
  <c r="C129" i="3"/>
  <c r="E107" i="3"/>
  <c r="C85" i="3"/>
  <c r="C65" i="3"/>
  <c r="C40" i="3"/>
  <c r="D177" i="3"/>
  <c r="E161" i="3"/>
  <c r="E145" i="3"/>
  <c r="D127" i="3"/>
  <c r="D107" i="3"/>
  <c r="D84" i="3"/>
  <c r="D64" i="3"/>
  <c r="C33" i="3"/>
  <c r="E114" i="3"/>
  <c r="E5" i="3"/>
  <c r="D156" i="3"/>
  <c r="D114" i="3"/>
  <c r="D98" i="3"/>
  <c r="D33" i="3"/>
  <c r="D5" i="3"/>
  <c r="E98" i="3"/>
  <c r="D169" i="3"/>
  <c r="D144" i="3"/>
  <c r="D129" i="3"/>
  <c r="D59" i="3"/>
  <c r="C5" i="3"/>
  <c r="E182" i="3"/>
  <c r="E168" i="3"/>
  <c r="D182" i="3"/>
  <c r="D168" i="3"/>
  <c r="D154" i="3"/>
  <c r="D140" i="3"/>
  <c r="D111" i="3"/>
  <c r="E75" i="3"/>
  <c r="C182" i="3"/>
  <c r="C168" i="3"/>
  <c r="C154" i="3"/>
  <c r="C140" i="3"/>
  <c r="D124" i="3"/>
  <c r="D109" i="3"/>
  <c r="D92" i="3"/>
  <c r="D75" i="3"/>
  <c r="C56" i="3"/>
  <c r="E30" i="3"/>
  <c r="E180" i="3"/>
  <c r="D167" i="3"/>
  <c r="E153" i="3"/>
  <c r="E139" i="3"/>
  <c r="C124" i="3"/>
  <c r="C109" i="3"/>
  <c r="C92" i="3"/>
  <c r="E74" i="3"/>
  <c r="C52" i="3"/>
  <c r="C28" i="3"/>
  <c r="K4" i="4"/>
  <c r="J4" i="4"/>
  <c r="I4" i="4"/>
  <c r="H4" i="4"/>
  <c r="E4" i="3"/>
  <c r="E188" i="3"/>
  <c r="E181" i="3"/>
  <c r="E160" i="3"/>
  <c r="E106" i="3"/>
  <c r="D65" i="3"/>
  <c r="D57" i="3"/>
  <c r="E22" i="3"/>
  <c r="E12" i="3"/>
  <c r="D4" i="3"/>
  <c r="D188" i="3"/>
  <c r="D181" i="3"/>
  <c r="D160" i="3"/>
  <c r="E137" i="3"/>
  <c r="E73" i="3"/>
  <c r="C57" i="3"/>
  <c r="E48" i="3"/>
  <c r="E40" i="3"/>
  <c r="E31" i="3"/>
  <c r="D22" i="3"/>
  <c r="D12" i="3"/>
  <c r="C4" i="3"/>
  <c r="C188" i="3"/>
  <c r="C181" i="3"/>
  <c r="E173" i="3"/>
  <c r="E166" i="3"/>
  <c r="C160" i="3"/>
  <c r="E152" i="3"/>
  <c r="E144" i="3"/>
  <c r="D137" i="3"/>
  <c r="E129" i="3"/>
  <c r="E121" i="3"/>
  <c r="E113" i="3"/>
  <c r="E105" i="3"/>
  <c r="E97" i="3"/>
  <c r="D89" i="3"/>
  <c r="D81" i="3"/>
  <c r="D73" i="3"/>
  <c r="E64" i="3"/>
  <c r="E56" i="3"/>
  <c r="D48" i="3"/>
  <c r="D40" i="3"/>
  <c r="D31" i="3"/>
  <c r="E21" i="3"/>
  <c r="C12" i="3"/>
  <c r="E3" i="3"/>
  <c r="E88" i="3"/>
  <c r="D80" i="3"/>
  <c r="D72" i="3"/>
  <c r="E55" i="3"/>
  <c r="E47" i="3"/>
  <c r="E39" i="3"/>
  <c r="D30" i="3"/>
  <c r="D11" i="3"/>
  <c r="E165" i="3"/>
  <c r="D186" i="3"/>
  <c r="E179" i="3"/>
  <c r="D172" i="3"/>
  <c r="D165" i="3"/>
  <c r="E158" i="3"/>
  <c r="D151" i="3"/>
  <c r="D143" i="3"/>
  <c r="C136" i="3"/>
  <c r="D128" i="3"/>
  <c r="D120" i="3"/>
  <c r="D112" i="3"/>
  <c r="C96" i="3"/>
  <c r="C88" i="3"/>
  <c r="E79" i="3"/>
  <c r="E71" i="3"/>
  <c r="D63" i="3"/>
  <c r="E54" i="3"/>
  <c r="E46" i="3"/>
  <c r="E38" i="3"/>
  <c r="D29" i="3"/>
  <c r="C20" i="3"/>
  <c r="E9" i="3"/>
  <c r="C186" i="3"/>
  <c r="D179" i="3"/>
  <c r="C165" i="3"/>
  <c r="D158" i="3"/>
  <c r="E150" i="3"/>
  <c r="E142" i="3"/>
  <c r="C128" i="3"/>
  <c r="C120" i="3"/>
  <c r="C112" i="3"/>
  <c r="E103" i="3"/>
  <c r="D95" i="3"/>
  <c r="E87" i="3"/>
  <c r="D79" i="3"/>
  <c r="D71" i="3"/>
  <c r="E62" i="3"/>
  <c r="D54" i="3"/>
  <c r="C46" i="3"/>
  <c r="D38" i="3"/>
  <c r="C29" i="3"/>
  <c r="D19" i="3"/>
  <c r="D9" i="3"/>
  <c r="E11" i="3"/>
  <c r="E136" i="3"/>
  <c r="E186" i="3"/>
  <c r="E172" i="3"/>
  <c r="E151" i="3"/>
  <c r="E143" i="3"/>
  <c r="D136" i="3"/>
  <c r="E128" i="3"/>
  <c r="E120" i="3"/>
  <c r="E112" i="3"/>
  <c r="D104" i="3"/>
  <c r="E96" i="3"/>
  <c r="D88" i="3"/>
  <c r="C80" i="3"/>
  <c r="C72" i="3"/>
  <c r="E63" i="3"/>
  <c r="D55" i="3"/>
  <c r="D47" i="3"/>
  <c r="D39" i="3"/>
  <c r="E29" i="3"/>
  <c r="D20" i="3"/>
  <c r="D10" i="3"/>
  <c r="C104" i="3"/>
  <c r="C172" i="3"/>
  <c r="E135" i="3"/>
  <c r="E185" i="3"/>
  <c r="C179" i="3"/>
  <c r="E171" i="3"/>
  <c r="E164" i="3"/>
  <c r="C158" i="3"/>
  <c r="D150" i="3"/>
  <c r="D142" i="3"/>
  <c r="D135" i="3"/>
  <c r="E127" i="3"/>
  <c r="D119" i="3"/>
  <c r="E111" i="3"/>
  <c r="D103" i="3"/>
  <c r="E94" i="3"/>
  <c r="D87" i="3"/>
  <c r="E78" i="3"/>
  <c r="E70" i="3"/>
  <c r="D62" i="3"/>
  <c r="C54" i="3"/>
  <c r="E45" i="3"/>
  <c r="C38" i="3"/>
  <c r="D28" i="3"/>
  <c r="D18" i="3"/>
  <c r="C9" i="3"/>
  <c r="E178" i="3"/>
  <c r="D94" i="3"/>
  <c r="D70" i="3"/>
  <c r="D45" i="3"/>
  <c r="E17" i="3"/>
  <c r="C185" i="3"/>
  <c r="D178" i="3"/>
  <c r="C171" i="3"/>
  <c r="C164" i="3"/>
  <c r="D157" i="3"/>
  <c r="E149" i="3"/>
  <c r="E141" i="3"/>
  <c r="D134" i="3"/>
  <c r="D126" i="3"/>
  <c r="D118" i="3"/>
  <c r="D110" i="3"/>
  <c r="C102" i="3"/>
  <c r="C94" i="3"/>
  <c r="C86" i="3"/>
  <c r="C78" i="3"/>
  <c r="C70" i="3"/>
  <c r="E61" i="3"/>
  <c r="D53" i="3"/>
  <c r="C45" i="3"/>
  <c r="D37" i="3"/>
  <c r="D27" i="3"/>
  <c r="D17" i="3"/>
  <c r="D8" i="3"/>
  <c r="E118" i="3"/>
  <c r="D78" i="3"/>
  <c r="E163" i="3"/>
  <c r="E93" i="3"/>
  <c r="C17" i="3"/>
  <c r="E157" i="3"/>
  <c r="E134" i="3"/>
  <c r="D102" i="3"/>
  <c r="E86" i="3"/>
  <c r="E53" i="3"/>
  <c r="E37" i="3"/>
  <c r="E8" i="3"/>
  <c r="E184" i="3"/>
  <c r="C178" i="3"/>
  <c r="E170" i="3"/>
  <c r="C157" i="3"/>
  <c r="D149" i="3"/>
  <c r="D141" i="3"/>
  <c r="C134" i="3"/>
  <c r="C126" i="3"/>
  <c r="C118" i="3"/>
  <c r="C110" i="3"/>
  <c r="E101" i="3"/>
  <c r="E85" i="3"/>
  <c r="E77" i="3"/>
  <c r="E69" i="3"/>
  <c r="D61" i="3"/>
  <c r="C53" i="3"/>
  <c r="E44" i="3"/>
  <c r="C37" i="3"/>
  <c r="D26" i="3"/>
  <c r="C8" i="3"/>
  <c r="D184" i="3"/>
  <c r="E177" i="3"/>
  <c r="D170" i="3"/>
  <c r="D163" i="3"/>
  <c r="E156" i="3"/>
  <c r="C149" i="3"/>
  <c r="C141" i="3"/>
  <c r="E133" i="3"/>
  <c r="D125" i="3"/>
  <c r="E117" i="3"/>
  <c r="E109" i="3"/>
  <c r="D101" i="3"/>
  <c r="D93" i="3"/>
  <c r="D85" i="3"/>
  <c r="D77" i="3"/>
  <c r="D69" i="3"/>
  <c r="C61" i="3"/>
  <c r="E52" i="3"/>
  <c r="D44" i="3"/>
  <c r="C36" i="3"/>
  <c r="E25" i="3"/>
  <c r="E16" i="3"/>
  <c r="E7" i="3"/>
  <c r="E140" i="3"/>
  <c r="E60" i="3"/>
  <c r="D52" i="3"/>
  <c r="D35" i="3"/>
  <c r="D25" i="3"/>
  <c r="D16" i="3"/>
  <c r="D7" i="3"/>
  <c r="E183" i="3"/>
  <c r="E169" i="3"/>
  <c r="E162" i="3"/>
  <c r="E124" i="3"/>
  <c r="E100" i="3"/>
  <c r="E92" i="3"/>
  <c r="E84" i="3"/>
  <c r="E76" i="3"/>
  <c r="E68" i="3"/>
  <c r="D60" i="3"/>
  <c r="E43" i="3"/>
  <c r="D34" i="3"/>
  <c r="E6" i="3"/>
  <c r="E176" i="3"/>
  <c r="E116" i="3"/>
  <c r="E108" i="3"/>
  <c r="D51" i="3"/>
  <c r="D43" i="3"/>
  <c r="E33" i="3"/>
  <c r="E24" i="3"/>
  <c r="E15" i="3"/>
  <c r="D6" i="3"/>
  <c r="E13" i="3"/>
  <c r="E104" i="3"/>
  <c r="E89" i="3"/>
  <c r="E59" i="3"/>
  <c r="E28" i="3"/>
  <c r="E20" i="3"/>
  <c r="E175" i="3"/>
  <c r="E155" i="3"/>
  <c r="E148" i="3"/>
  <c r="E126" i="3"/>
  <c r="E119" i="3"/>
  <c r="E81" i="3"/>
  <c r="E66" i="3"/>
  <c r="E51" i="3"/>
  <c r="E36" i="3"/>
  <c r="E174" i="3"/>
  <c r="E154" i="3"/>
  <c r="E147" i="3"/>
  <c r="E125" i="3"/>
  <c r="E110" i="3"/>
  <c r="E95" i="3"/>
  <c r="E80" i="3"/>
  <c r="E42" i="3"/>
  <c r="E10" i="3"/>
  <c r="E65" i="3"/>
  <c r="E50" i="3"/>
  <c r="E35" i="3"/>
  <c r="E27" i="3"/>
  <c r="E19" i="3"/>
  <c r="E187" i="3"/>
  <c r="E167" i="3"/>
  <c r="E132" i="3"/>
  <c r="E102" i="3"/>
  <c r="E72" i="3"/>
  <c r="E57" i="3"/>
  <c r="E34" i="3"/>
  <c r="E26" i="3"/>
  <c r="B189" i="3"/>
  <c r="B25" i="3"/>
  <c r="B131" i="3"/>
  <c r="B61" i="3"/>
  <c r="B136" i="3"/>
  <c r="B96" i="3"/>
  <c r="B13" i="3"/>
  <c r="B188" i="3"/>
  <c r="B125" i="3"/>
  <c r="B65" i="3"/>
  <c r="B120" i="3"/>
  <c r="B40" i="3"/>
  <c r="B23" i="3"/>
  <c r="B17" i="3"/>
  <c r="B129" i="3"/>
  <c r="B89" i="3"/>
  <c r="B59" i="3"/>
  <c r="B104" i="3"/>
  <c r="B163" i="3"/>
  <c r="B172" i="3"/>
  <c r="B153" i="3"/>
  <c r="B143" i="3"/>
  <c r="B133" i="3"/>
  <c r="B123" i="3"/>
  <c r="B113" i="3"/>
  <c r="B103" i="3"/>
  <c r="B93" i="3"/>
  <c r="B83" i="3"/>
  <c r="B73" i="3"/>
  <c r="B63" i="3"/>
  <c r="B53" i="3"/>
  <c r="B43" i="3"/>
  <c r="B27" i="3"/>
  <c r="B36" i="3"/>
  <c r="B35" i="3"/>
  <c r="B21" i="3"/>
  <c r="B41" i="3"/>
  <c r="B168" i="3"/>
  <c r="B15" i="3"/>
  <c r="B151" i="3"/>
  <c r="B121" i="3"/>
  <c r="B101" i="3"/>
  <c r="B76" i="3"/>
  <c r="B7" i="3"/>
  <c r="B105" i="3"/>
  <c r="B75" i="3"/>
  <c r="B183" i="3"/>
  <c r="B100" i="3"/>
  <c r="B164" i="3"/>
  <c r="B173" i="3"/>
  <c r="B187" i="3"/>
  <c r="B139" i="3"/>
  <c r="B119" i="3"/>
  <c r="B69" i="3"/>
  <c r="B64" i="3"/>
  <c r="B44" i="3"/>
  <c r="B128" i="3"/>
  <c r="B68" i="3"/>
  <c r="B157" i="3"/>
  <c r="B9" i="3"/>
  <c r="B175" i="3"/>
  <c r="B156" i="3"/>
  <c r="B91" i="3"/>
  <c r="B19" i="3"/>
  <c r="B179" i="3"/>
  <c r="B135" i="3"/>
  <c r="B95" i="3"/>
  <c r="B29" i="3"/>
  <c r="B11" i="3"/>
  <c r="B5" i="3"/>
  <c r="B181" i="3"/>
  <c r="B167" i="3"/>
  <c r="B107" i="3"/>
  <c r="B47" i="3"/>
  <c r="B37" i="3"/>
  <c r="B111" i="3"/>
  <c r="B81" i="3"/>
  <c r="B165" i="3"/>
  <c r="B155" i="3"/>
  <c r="B115" i="3"/>
  <c r="B45" i="3"/>
  <c r="B140" i="3"/>
  <c r="B80" i="3"/>
  <c r="B149" i="3"/>
  <c r="B99" i="3"/>
  <c r="B39" i="3"/>
  <c r="B124" i="3"/>
  <c r="B84" i="3"/>
  <c r="B177" i="3"/>
  <c r="B33" i="3"/>
  <c r="B108" i="3"/>
  <c r="B48" i="3"/>
  <c r="B176" i="3"/>
  <c r="B87" i="3"/>
  <c r="B141" i="3"/>
  <c r="B71" i="3"/>
  <c r="B51" i="3"/>
  <c r="B184" i="3"/>
  <c r="B116" i="3"/>
  <c r="B56" i="3"/>
  <c r="B160" i="3"/>
  <c r="B169" i="3"/>
  <c r="B85" i="3"/>
  <c r="B55" i="3"/>
  <c r="B60" i="3"/>
  <c r="B159" i="3"/>
  <c r="B109" i="3"/>
  <c r="B79" i="3"/>
  <c r="B49" i="3"/>
  <c r="B88" i="3"/>
  <c r="B185" i="3"/>
  <c r="B171" i="3"/>
  <c r="B137" i="3"/>
  <c r="B127" i="3"/>
  <c r="B117" i="3"/>
  <c r="B97" i="3"/>
  <c r="B77" i="3"/>
  <c r="B67" i="3"/>
  <c r="B57" i="3"/>
  <c r="B152" i="3"/>
  <c r="B132" i="3"/>
  <c r="B112" i="3"/>
  <c r="B92" i="3"/>
  <c r="B72" i="3"/>
  <c r="B52" i="3"/>
  <c r="B180" i="3"/>
  <c r="B161" i="3"/>
  <c r="B31" i="3"/>
  <c r="B32" i="3"/>
  <c r="B28" i="3"/>
  <c r="B24" i="3"/>
  <c r="B20" i="3"/>
  <c r="B16" i="3"/>
  <c r="B12" i="3"/>
  <c r="B8" i="3"/>
  <c r="B4" i="3"/>
  <c r="B3" i="3"/>
  <c r="B186" i="3"/>
  <c r="B182" i="3"/>
  <c r="B178" i="3"/>
  <c r="B174" i="3"/>
  <c r="B170" i="3"/>
  <c r="B166" i="3"/>
  <c r="B162" i="3"/>
  <c r="B158" i="3"/>
  <c r="B154" i="3"/>
  <c r="B150" i="3"/>
  <c r="B146" i="3"/>
  <c r="B142" i="3"/>
  <c r="B138" i="3"/>
  <c r="B134" i="3"/>
  <c r="B130" i="3"/>
  <c r="B126" i="3"/>
  <c r="B122" i="3"/>
  <c r="B118" i="3"/>
  <c r="B114" i="3"/>
  <c r="B110" i="3"/>
  <c r="B106" i="3"/>
  <c r="B102" i="3"/>
  <c r="B98" i="3"/>
  <c r="B94" i="3"/>
  <c r="B90" i="3"/>
  <c r="B86" i="3"/>
  <c r="B82" i="3"/>
  <c r="B78" i="3"/>
  <c r="B74" i="3"/>
  <c r="B70" i="3"/>
  <c r="B66" i="3"/>
  <c r="B62" i="3"/>
  <c r="B58" i="3"/>
  <c r="B54" i="3"/>
  <c r="B50" i="3"/>
  <c r="B46" i="3"/>
  <c r="B42" i="3"/>
  <c r="B38" i="3"/>
  <c r="B34" i="3"/>
  <c r="B30" i="3"/>
  <c r="B26" i="3"/>
  <c r="B22" i="3"/>
  <c r="B18" i="3"/>
  <c r="B14" i="3"/>
  <c r="B10" i="3"/>
  <c r="B6" i="3"/>
  <c r="B2" i="3"/>
  <c r="D3" i="3"/>
  <c r="D116" i="3"/>
  <c r="D106" i="3"/>
  <c r="D96" i="3"/>
  <c r="D86" i="3"/>
  <c r="D76" i="3"/>
  <c r="D66" i="3"/>
  <c r="D56" i="3"/>
  <c r="D46" i="3"/>
  <c r="D36" i="3"/>
  <c r="C151" i="3"/>
  <c r="C147" i="3"/>
  <c r="C143" i="3"/>
  <c r="C139" i="3"/>
  <c r="C135" i="3"/>
  <c r="C131" i="3"/>
  <c r="C127" i="3"/>
  <c r="C123" i="3"/>
  <c r="C119" i="3"/>
  <c r="C115" i="3"/>
  <c r="C111" i="3"/>
  <c r="C107" i="3"/>
  <c r="C103" i="3"/>
  <c r="C99" i="3"/>
  <c r="C95" i="3"/>
  <c r="C91" i="3"/>
  <c r="C87" i="3"/>
  <c r="C83" i="3"/>
  <c r="C79" i="3"/>
  <c r="C75" i="3"/>
  <c r="C71" i="3"/>
  <c r="C67" i="3"/>
  <c r="C63" i="3"/>
  <c r="C59" i="3"/>
  <c r="C55" i="3"/>
  <c r="C51" i="3"/>
  <c r="C47" i="3"/>
  <c r="C43" i="3"/>
  <c r="C39" i="3"/>
  <c r="C35" i="3"/>
  <c r="C31" i="3"/>
  <c r="C27" i="3"/>
  <c r="C23" i="3"/>
  <c r="C19" i="3"/>
  <c r="C15" i="3"/>
  <c r="C11" i="3"/>
  <c r="C7" i="3"/>
  <c r="C3" i="3"/>
  <c r="C34" i="3"/>
  <c r="C30" i="3"/>
  <c r="C26" i="3"/>
  <c r="C22" i="3"/>
  <c r="C18" i="3"/>
  <c r="C14" i="3"/>
  <c r="C10" i="3"/>
  <c r="B144" i="1" a="1"/>
  <c r="B147" i="1" a="1"/>
  <c r="B145" i="3" a="1"/>
  <c r="B144" i="3" a="1"/>
  <c r="B147" i="3" a="1"/>
  <c r="B148" i="3" a="1"/>
  <c r="E133" i="1" l="1"/>
  <c r="E118" i="1"/>
  <c r="B144" i="1"/>
  <c r="D64" i="1"/>
  <c r="D84" i="1"/>
  <c r="D72" i="1"/>
  <c r="D86" i="1"/>
  <c r="D75" i="1"/>
  <c r="B147" i="1"/>
  <c r="D157" i="1"/>
  <c r="D82" i="1"/>
  <c r="D76" i="1"/>
  <c r="D153" i="1"/>
  <c r="E77" i="1"/>
  <c r="E161" i="1"/>
  <c r="D185" i="1"/>
  <c r="E58" i="1"/>
  <c r="D181" i="1"/>
  <c r="E93" i="1"/>
  <c r="D94" i="1"/>
  <c r="E186" i="1"/>
  <c r="D150" i="1"/>
  <c r="D184" i="1"/>
  <c r="D81" i="1"/>
  <c r="E188" i="1"/>
  <c r="E158" i="1"/>
  <c r="D39" i="1"/>
  <c r="D100" i="1"/>
  <c r="D109" i="1"/>
  <c r="E71" i="1"/>
  <c r="D63" i="1"/>
  <c r="E48" i="1"/>
  <c r="D111" i="1"/>
  <c r="D103" i="1"/>
  <c r="D62" i="1"/>
  <c r="E79" i="1"/>
  <c r="D168" i="1"/>
  <c r="D49" i="1"/>
  <c r="D105" i="1"/>
  <c r="D99" i="1"/>
  <c r="D96" i="1"/>
  <c r="E114" i="1"/>
  <c r="D36" i="1"/>
  <c r="D18" i="1"/>
  <c r="E179" i="1"/>
  <c r="E136" i="1"/>
  <c r="E116" i="1"/>
  <c r="D28" i="1"/>
  <c r="E155" i="1"/>
  <c r="E92" i="1"/>
  <c r="D107" i="1"/>
  <c r="D189" i="1"/>
  <c r="E128" i="1"/>
  <c r="D68" i="1"/>
  <c r="D124" i="1"/>
  <c r="E91" i="1"/>
  <c r="D90" i="1"/>
  <c r="D101" i="1"/>
  <c r="D141" i="1"/>
  <c r="D139" i="1"/>
  <c r="D98" i="1"/>
  <c r="D173" i="1"/>
  <c r="E56" i="1"/>
  <c r="E11" i="1"/>
  <c r="E178" i="1"/>
  <c r="E170" i="1"/>
  <c r="D29" i="1"/>
  <c r="E132" i="1"/>
  <c r="E45" i="1"/>
  <c r="D44" i="1"/>
  <c r="E80" i="1"/>
  <c r="D87" i="1"/>
  <c r="D182" i="1"/>
  <c r="D180" i="1"/>
  <c r="D17" i="1"/>
  <c r="E78" i="1"/>
  <c r="D21" i="1"/>
  <c r="E20" i="1"/>
  <c r="D42" i="1"/>
  <c r="D47" i="1"/>
  <c r="D88" i="1"/>
  <c r="D7" i="1"/>
  <c r="D69" i="1"/>
  <c r="E30" i="1"/>
  <c r="E37" i="1"/>
  <c r="D50" i="1"/>
  <c r="E164" i="1"/>
  <c r="D8" i="1"/>
  <c r="E154" i="1"/>
  <c r="E14" i="1"/>
  <c r="E51" i="1"/>
  <c r="D163" i="1"/>
  <c r="D5" i="1"/>
  <c r="D2" i="1"/>
  <c r="E19" i="1"/>
  <c r="D13" i="1"/>
  <c r="D151" i="1"/>
  <c r="E53" i="1"/>
  <c r="D160" i="1"/>
  <c r="E10" i="1"/>
  <c r="E23" i="1"/>
  <c r="E54" i="1"/>
  <c r="D41" i="1"/>
  <c r="E32" i="1"/>
  <c r="D40" i="1"/>
  <c r="E166" i="1"/>
  <c r="D166" i="1"/>
  <c r="E117" i="1"/>
  <c r="D117" i="1"/>
  <c r="E26" i="1"/>
  <c r="D26" i="1"/>
  <c r="D16" i="1"/>
  <c r="E16" i="1"/>
  <c r="D156" i="1"/>
  <c r="E156" i="1"/>
  <c r="D187" i="1"/>
  <c r="E187" i="1"/>
  <c r="D12" i="1"/>
  <c r="E12" i="1"/>
  <c r="E159" i="1"/>
  <c r="D159" i="1"/>
  <c r="E65" i="1"/>
  <c r="D65" i="1"/>
  <c r="E67" i="1"/>
  <c r="D67" i="1"/>
  <c r="E183" i="1"/>
  <c r="D183" i="1"/>
  <c r="D25" i="1"/>
  <c r="D152" i="1"/>
  <c r="E152" i="1"/>
  <c r="E149" i="1"/>
  <c r="D149" i="1"/>
  <c r="E55" i="1"/>
  <c r="D55" i="1"/>
  <c r="E162" i="1"/>
  <c r="D162" i="1"/>
  <c r="E97" i="1"/>
  <c r="E89" i="1"/>
  <c r="D89" i="1"/>
  <c r="E113" i="1"/>
  <c r="D113" i="1"/>
  <c r="E3" i="1"/>
  <c r="D3" i="1"/>
  <c r="D57" i="1"/>
  <c r="E57" i="1"/>
  <c r="E130" i="1"/>
  <c r="D130" i="1"/>
  <c r="E121" i="1"/>
  <c r="D121" i="1"/>
  <c r="E143" i="1"/>
  <c r="D143" i="1"/>
  <c r="E119" i="1"/>
  <c r="D119" i="1"/>
  <c r="D137" i="1"/>
  <c r="E24" i="1"/>
  <c r="E126" i="1"/>
  <c r="D33" i="1"/>
  <c r="E83" i="1"/>
  <c r="E146" i="1"/>
  <c r="D120" i="1"/>
  <c r="E70" i="1"/>
  <c r="D4" i="1"/>
  <c r="E31" i="1"/>
  <c r="E73" i="1"/>
  <c r="D104" i="1"/>
  <c r="D108" i="1"/>
  <c r="D123" i="1"/>
  <c r="D129" i="1"/>
  <c r="D106" i="1"/>
  <c r="E171" i="1"/>
  <c r="D61" i="1"/>
  <c r="D127" i="1"/>
  <c r="E52" i="1"/>
  <c r="E177" i="1"/>
  <c r="D9" i="1"/>
  <c r="D60" i="1"/>
  <c r="D142" i="1"/>
  <c r="E34" i="1"/>
  <c r="E35" i="1"/>
  <c r="E125" i="1"/>
  <c r="E38" i="1"/>
  <c r="E43" i="1"/>
  <c r="E110" i="1"/>
  <c r="E172" i="1"/>
  <c r="D122" i="1"/>
  <c r="D140" i="1"/>
  <c r="D138" i="1"/>
  <c r="E112" i="1"/>
  <c r="D175" i="1"/>
  <c r="E27" i="1"/>
  <c r="D169" i="1"/>
  <c r="D46" i="1"/>
  <c r="D6" i="1"/>
  <c r="E131" i="1"/>
  <c r="E15" i="1"/>
  <c r="D22" i="1"/>
  <c r="E115" i="1"/>
  <c r="E134" i="1"/>
  <c r="D165" i="1"/>
  <c r="E174" i="1"/>
  <c r="E74" i="1"/>
  <c r="D102" i="1"/>
  <c r="D167" i="1"/>
  <c r="E95" i="1"/>
  <c r="E135" i="1"/>
  <c r="D66" i="1"/>
  <c r="D85" i="1"/>
  <c r="E176" i="1"/>
  <c r="D59" i="1"/>
  <c r="B147" i="3"/>
  <c r="B144" i="3"/>
  <c r="B148" i="3"/>
  <c r="B145" i="3"/>
  <c r="B145" i="1" a="1"/>
  <c r="B148" i="1" a="1"/>
  <c r="B145" i="1" l="1"/>
  <c r="B148" i="1"/>
  <c r="E145" i="1"/>
  <c r="D145" i="1"/>
  <c r="E148" i="1"/>
  <c r="D148" i="1"/>
  <c r="E144" i="1"/>
  <c r="D144" i="1"/>
  <c r="E147" i="1"/>
  <c r="D14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<sst xmlns="http://schemas.openxmlformats.org/spreadsheetml/2006/main" count="1722" uniqueCount="402">
  <si>
    <t>TAG</t>
  </si>
  <si>
    <t>Price</t>
  </si>
  <si>
    <t>PubDate</t>
  </si>
  <si>
    <t>STATYEAR</t>
  </si>
  <si>
    <t>STATMONTH</t>
  </si>
  <si>
    <t>MAAB</t>
  </si>
  <si>
    <t>MAAC</t>
  </si>
  <si>
    <t>MAAD</t>
  </si>
  <si>
    <t>MAAE</t>
  </si>
  <si>
    <t>MAAF</t>
  </si>
  <si>
    <t>MAAG</t>
  </si>
  <si>
    <t>MAAH</t>
  </si>
  <si>
    <t>MAAI</t>
  </si>
  <si>
    <t>MAAJ</t>
  </si>
  <si>
    <t>MAAK</t>
  </si>
  <si>
    <t>MAAL</t>
  </si>
  <si>
    <t>MAAM</t>
  </si>
  <si>
    <t>MAAN</t>
  </si>
  <si>
    <t>MAAP</t>
  </si>
  <si>
    <t>MAAQ</t>
  </si>
  <si>
    <t>MAAR</t>
  </si>
  <si>
    <t>MAAS</t>
  </si>
  <si>
    <t>MAAT</t>
  </si>
  <si>
    <t>MAAV</t>
  </si>
  <si>
    <t>MAAW</t>
  </si>
  <si>
    <t>MAAX</t>
  </si>
  <si>
    <t>MAAY</t>
  </si>
  <si>
    <t>MAAZ</t>
  </si>
  <si>
    <t>MABA</t>
  </si>
  <si>
    <t>MABB</t>
  </si>
  <si>
    <t>MABC</t>
  </si>
  <si>
    <t>MABD</t>
  </si>
  <si>
    <t>MABE</t>
  </si>
  <si>
    <t>MABF</t>
  </si>
  <si>
    <t>MABG</t>
  </si>
  <si>
    <t>MABH</t>
  </si>
  <si>
    <t>MABI</t>
  </si>
  <si>
    <t>MABJ</t>
  </si>
  <si>
    <t>MABK</t>
  </si>
  <si>
    <t>MABL</t>
  </si>
  <si>
    <t>MABM</t>
  </si>
  <si>
    <t>MABN</t>
  </si>
  <si>
    <t>MABP</t>
  </si>
  <si>
    <t>MABQ</t>
  </si>
  <si>
    <t>MABR</t>
  </si>
  <si>
    <t>MABS</t>
  </si>
  <si>
    <t>MABT</t>
  </si>
  <si>
    <t>MABU</t>
  </si>
  <si>
    <t>MABW</t>
  </si>
  <si>
    <t>MABX</t>
  </si>
  <si>
    <t>MABY</t>
  </si>
  <si>
    <t>MABZ</t>
  </si>
  <si>
    <t>MACA</t>
  </si>
  <si>
    <t>MACB</t>
  </si>
  <si>
    <t>MACG</t>
  </si>
  <si>
    <t>MACO</t>
  </si>
  <si>
    <t>MACP</t>
  </si>
  <si>
    <t>MACQ</t>
  </si>
  <si>
    <t>MACR</t>
  </si>
  <si>
    <t>MACS</t>
  </si>
  <si>
    <t>MACT</t>
  </si>
  <si>
    <t>MACU</t>
  </si>
  <si>
    <t>MACV</t>
  </si>
  <si>
    <t>MACW</t>
  </si>
  <si>
    <t>MACX</t>
  </si>
  <si>
    <t>MACY</t>
  </si>
  <si>
    <t>MACZ</t>
  </si>
  <si>
    <t>MADA</t>
  </si>
  <si>
    <t>MADB</t>
  </si>
  <si>
    <t>MADC</t>
  </si>
  <si>
    <t>MADD</t>
  </si>
  <si>
    <t>MADE</t>
  </si>
  <si>
    <t>MADG</t>
  </si>
  <si>
    <t>MADH</t>
  </si>
  <si>
    <t>MADI</t>
  </si>
  <si>
    <t>MADJ</t>
  </si>
  <si>
    <t>MADK</t>
  </si>
  <si>
    <t>MADL</t>
  </si>
  <si>
    <t>MADM</t>
  </si>
  <si>
    <t>MADN</t>
  </si>
  <si>
    <t>MADO</t>
  </si>
  <si>
    <t>MADP</t>
  </si>
  <si>
    <t>MADQ</t>
  </si>
  <si>
    <t>MADR</t>
  </si>
  <si>
    <t>MADS</t>
  </si>
  <si>
    <t>MADT</t>
  </si>
  <si>
    <t>MADU</t>
  </si>
  <si>
    <t>MADV</t>
  </si>
  <si>
    <t>MADW</t>
  </si>
  <si>
    <t>MADX</t>
  </si>
  <si>
    <t>MADY</t>
  </si>
  <si>
    <t>MADZ</t>
  </si>
  <si>
    <t>MAEA</t>
  </si>
  <si>
    <t>MAEB</t>
  </si>
  <si>
    <t>MAEC</t>
  </si>
  <si>
    <t>MAED</t>
  </si>
  <si>
    <t>MAEE</t>
  </si>
  <si>
    <t>MAEF</t>
  </si>
  <si>
    <t>MAEG</t>
  </si>
  <si>
    <t>MAEH</t>
  </si>
  <si>
    <t>MAEI</t>
  </si>
  <si>
    <t>MAEJ</t>
  </si>
  <si>
    <t>MAEK</t>
  </si>
  <si>
    <t>MAEL</t>
  </si>
  <si>
    <t>MAEM</t>
  </si>
  <si>
    <t>MAEN</t>
  </si>
  <si>
    <t>MAEO</t>
  </si>
  <si>
    <t>MAEP</t>
  </si>
  <si>
    <t>MAEQ</t>
  </si>
  <si>
    <t>MAER</t>
  </si>
  <si>
    <t>MAES</t>
  </si>
  <si>
    <t>MAET</t>
  </si>
  <si>
    <t>MAEU</t>
  </si>
  <si>
    <t>MAEV</t>
  </si>
  <si>
    <t>MAEW</t>
  </si>
  <si>
    <t>MAEX</t>
  </si>
  <si>
    <t>MAFA</t>
  </si>
  <si>
    <t>MAFB</t>
  </si>
  <si>
    <t>MAFC</t>
  </si>
  <si>
    <t>MAFD</t>
  </si>
  <si>
    <t>MAFE</t>
  </si>
  <si>
    <t>MAFF</t>
  </si>
  <si>
    <t>MAFG</t>
  </si>
  <si>
    <t>MAFH</t>
  </si>
  <si>
    <t>MAFI</t>
  </si>
  <si>
    <t>MAFJ</t>
  </si>
  <si>
    <t>MAFK</t>
  </si>
  <si>
    <t>MAFL</t>
  </si>
  <si>
    <t>MAFM</t>
  </si>
  <si>
    <t>MAFN</t>
  </si>
  <si>
    <t>MAFO</t>
  </si>
  <si>
    <t>MAFP</t>
  </si>
  <si>
    <t>MAFQ</t>
  </si>
  <si>
    <t>MAFR</t>
  </si>
  <si>
    <t>MAFS</t>
  </si>
  <si>
    <t>MAFT</t>
  </si>
  <si>
    <t>MAFU</t>
  </si>
  <si>
    <t>MAFW</t>
  </si>
  <si>
    <t>MAFX</t>
  </si>
  <si>
    <t>MAFY</t>
  </si>
  <si>
    <t>MAFZ</t>
  </si>
  <si>
    <t>MAGA</t>
  </si>
  <si>
    <t>MAGB</t>
  </si>
  <si>
    <t>MAGC</t>
  </si>
  <si>
    <t>MAGD</t>
  </si>
  <si>
    <t>MAGE</t>
  </si>
  <si>
    <t>MAGG</t>
  </si>
  <si>
    <t>MAGI</t>
  </si>
  <si>
    <t>MAGK</t>
  </si>
  <si>
    <t>MAGM</t>
  </si>
  <si>
    <t>MAGN</t>
  </si>
  <si>
    <t>MAGO</t>
  </si>
  <si>
    <t>MAGQ</t>
  </si>
  <si>
    <t>MAGR</t>
  </si>
  <si>
    <t>MAGS</t>
  </si>
  <si>
    <t>MAGT</t>
  </si>
  <si>
    <t>MAGU</t>
  </si>
  <si>
    <t>MAGW</t>
  </si>
  <si>
    <t>MAGX</t>
  </si>
  <si>
    <t>MAGZ</t>
  </si>
  <si>
    <t>MAHA</t>
  </si>
  <si>
    <t>MAHB</t>
  </si>
  <si>
    <t>MAHC</t>
  </si>
  <si>
    <t>MAHD</t>
  </si>
  <si>
    <t>MAHE</t>
  </si>
  <si>
    <t>MAHF</t>
  </si>
  <si>
    <t>MAHG</t>
  </si>
  <si>
    <t>MAHH</t>
  </si>
  <si>
    <t>MAHI</t>
  </si>
  <si>
    <t>MAHJ</t>
  </si>
  <si>
    <t>MAHK</t>
  </si>
  <si>
    <t>MAHL</t>
  </si>
  <si>
    <t>MAHM</t>
  </si>
  <si>
    <t>MAHR</t>
  </si>
  <si>
    <t>MAHS</t>
  </si>
  <si>
    <t>MAHT</t>
  </si>
  <si>
    <t>MAHU</t>
  </si>
  <si>
    <t>MAHV</t>
  </si>
  <si>
    <t>MAHW</t>
  </si>
  <si>
    <t>MAHX</t>
  </si>
  <si>
    <t>MAHY</t>
  </si>
  <si>
    <t>MAHZ</t>
  </si>
  <si>
    <t>MAIA</t>
  </si>
  <si>
    <t>MAIB</t>
  </si>
  <si>
    <t>MAIC</t>
  </si>
  <si>
    <t>MAID</t>
  </si>
  <si>
    <t>MAIE</t>
  </si>
  <si>
    <t>MAIF</t>
  </si>
  <si>
    <t>MAIG</t>
  </si>
  <si>
    <t>MAIH</t>
  </si>
  <si>
    <t>MAII</t>
  </si>
  <si>
    <t>MAIJ</t>
  </si>
  <si>
    <t>MAIK</t>
  </si>
  <si>
    <t>Prv Week Lbr</t>
  </si>
  <si>
    <t>Prv Week Pnl</t>
  </si>
  <si>
    <t>Prv Midweek Lbr</t>
  </si>
  <si>
    <t>Prv Midweek Pnl</t>
  </si>
  <si>
    <t>FP-LBR-0150</t>
  </si>
  <si>
    <t>Date of assessment</t>
  </si>
  <si>
    <t>Year</t>
  </si>
  <si>
    <t>Month</t>
  </si>
  <si>
    <t>Week</t>
  </si>
  <si>
    <t>Issue</t>
  </si>
  <si>
    <t>Pub Date</t>
  </si>
  <si>
    <t>FP-LBR-0151</t>
  </si>
  <si>
    <t>FP-LBR-0152</t>
  </si>
  <si>
    <t>FP-LBR-0153</t>
  </si>
  <si>
    <t>FP-LBR-0154</t>
  </si>
  <si>
    <t>FP-LBR-0172</t>
  </si>
  <si>
    <t>FP-LBR-0241</t>
  </si>
  <si>
    <t>FP-LBR-0243</t>
  </si>
  <si>
    <t>FP-LBR-0244</t>
  </si>
  <si>
    <t>FP-LBR-0245</t>
  </si>
  <si>
    <t>FP-LBR-0246</t>
  </si>
  <si>
    <t>FP-LBR-0247</t>
  </si>
  <si>
    <t>FP-LBR-0291</t>
  </si>
  <si>
    <t>FP-LBR-0259</t>
  </si>
  <si>
    <t>FP-LBR-0260</t>
  </si>
  <si>
    <t>FP-LBR-0261</t>
  </si>
  <si>
    <t>FP-LBR-0262</t>
  </si>
  <si>
    <t>FP-LBR-0263</t>
  </si>
  <si>
    <t>FP-LBR-0163</t>
  </si>
  <si>
    <t>FP-LBR-0164</t>
  </si>
  <si>
    <t>FP-LBR-0165</t>
  </si>
  <si>
    <t>FP-LBR-0166</t>
  </si>
  <si>
    <t>FP-LBR-0167</t>
  </si>
  <si>
    <t>FP-LBR-0178</t>
  </si>
  <si>
    <t>FP-LBR-0228</t>
  </si>
  <si>
    <t>FP-LBR-0230</t>
  </si>
  <si>
    <t>FP-LBR-0231</t>
  </si>
  <si>
    <t>FP-LBR-0232</t>
  </si>
  <si>
    <t>FP-LBR-0233</t>
  </si>
  <si>
    <t>FP-LBR-0234</t>
  </si>
  <si>
    <t>FP-LBR-0287</t>
  </si>
  <si>
    <t>FP-LBR-0304</t>
  </si>
  <si>
    <t>FP-LBR-0305</t>
  </si>
  <si>
    <t>FP-LBR-0306</t>
  </si>
  <si>
    <t>FP-LBR-0307</t>
  </si>
  <si>
    <t>FP-LBR-0308</t>
  </si>
  <si>
    <t>FP-LBR-0309</t>
  </si>
  <si>
    <t>FP-LBR-1996</t>
  </si>
  <si>
    <t>FP-LBR-1997</t>
  </si>
  <si>
    <t>FP-LBR-1998</t>
  </si>
  <si>
    <t>FP-LBR-1999</t>
  </si>
  <si>
    <t>FP-LBR-2000</t>
  </si>
  <si>
    <t>FP-LBR-2006</t>
  </si>
  <si>
    <t>FP-LBR-1980</t>
  </si>
  <si>
    <t>FP-LBR-1981</t>
  </si>
  <si>
    <t>FP-LBR-1982</t>
  </si>
  <si>
    <t>FP-LBR-1983</t>
  </si>
  <si>
    <t>FP-LBR-1984</t>
  </si>
  <si>
    <t>FP-LBR-1986</t>
  </si>
  <si>
    <t>FP-LBR-0296</t>
  </si>
  <si>
    <t>FP-LBR-1212</t>
  </si>
  <si>
    <t>FP-LBR-1213</t>
  </si>
  <si>
    <t>FP-LBR-1214</t>
  </si>
  <si>
    <t>FP-LBR-1215</t>
  </si>
  <si>
    <t>FP-LBR-1216</t>
  </si>
  <si>
    <t>FP-LBR-1244</t>
  </si>
  <si>
    <t>FP-LBR-1218</t>
  </si>
  <si>
    <t>FP-LBR-1219</t>
  </si>
  <si>
    <t>FP-LBR-1220</t>
  </si>
  <si>
    <t>FP-LBR-1222</t>
  </si>
  <si>
    <t>FP-LBR-1254</t>
  </si>
  <si>
    <t>FP-LBR-1317</t>
  </si>
  <si>
    <t>FP-LBR-1319</t>
  </si>
  <si>
    <t>FP-LBR-1320</t>
  </si>
  <si>
    <t>FP-LBR-1321</t>
  </si>
  <si>
    <t>FP-LBR-1322</t>
  </si>
  <si>
    <t>FP-LBR-1329</t>
  </si>
  <si>
    <t>FP-LBR-1206</t>
  </si>
  <si>
    <t>FP-LBR-1208</t>
  </si>
  <si>
    <t>FP-LBR-1209</t>
  </si>
  <si>
    <t>FP-LBR-1210</t>
  </si>
  <si>
    <t>FP-LBR-1211</t>
  </si>
  <si>
    <t>FP-LBR-1431</t>
  </si>
  <si>
    <t>FP-LBR-1436</t>
  </si>
  <si>
    <t>FP-LBR-1441</t>
  </si>
  <si>
    <t>FP-PNL-0219</t>
  </si>
  <si>
    <t>FP-PNL-0220</t>
  </si>
  <si>
    <t>FP-PNL-0221</t>
  </si>
  <si>
    <t>FP-PNL-0223</t>
  </si>
  <si>
    <t>FP-PNL-0225</t>
  </si>
  <si>
    <t>FP-PNL-0222</t>
  </si>
  <si>
    <t>FP-PNL-0224</t>
  </si>
  <si>
    <t>FP-PNL-0153</t>
  </si>
  <si>
    <t>FP-PNL-0154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</si>
  <si>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</si>
  <si>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</si>
  <si>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</si>
  <si>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</si>
  <si>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</si>
  <si>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</si>
  <si>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</si>
  <si>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</si>
  <si>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</si>
  <si>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</si>
  <si>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</si>
  <si>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</si>
  <si>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</si>
  <si>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FP-PNL-0243</t>
  </si>
  <si>
    <t>FP-PNL-0244</t>
  </si>
  <si>
    <t>FP-PNL-0245</t>
  </si>
  <si>
    <t>FP-PNL-0246</t>
  </si>
  <si>
    <t>FP-PNL-0247</t>
  </si>
  <si>
    <t>FP-PNL-0264</t>
  </si>
  <si>
    <t>FP-PNL-0267</t>
  </si>
  <si>
    <t>FP-PNL-0204</t>
  </si>
  <si>
    <t>FP-PNL-0210</t>
  </si>
  <si>
    <t>FP-PNL-0206</t>
  </si>
  <si>
    <t>FP-PNL-0208</t>
  </si>
  <si>
    <t>FP-PNL-0212</t>
  </si>
  <si>
    <t>FP-PNL-0028</t>
  </si>
  <si>
    <t>FP-PNL-0032</t>
  </si>
  <si>
    <t>FP-PNL-0040</t>
  </si>
  <si>
    <t>FP-PNL-0044</t>
  </si>
  <si>
    <t>FP-PNL-0110</t>
  </si>
  <si>
    <t>FP-PNL-0114</t>
  </si>
  <si>
    <t>FP-PNL-0116</t>
  </si>
  <si>
    <t>FP-PNL-0120</t>
  </si>
  <si>
    <t>FP-PNL-0128</t>
  </si>
  <si>
    <t>FP-PNL-0131</t>
  </si>
  <si>
    <t>FP-PNL-0046</t>
  </si>
  <si>
    <t>FP-PNL-0049</t>
  </si>
  <si>
    <t>FP-PNL-0143</t>
  </si>
  <si>
    <t>FP-PNL-0146</t>
  </si>
  <si>
    <t>FP-PNL-0133</t>
  </si>
  <si>
    <t>FP-PNL-0136</t>
  </si>
  <si>
    <t>FP-PNL-0086</t>
  </si>
  <si>
    <t>FP-PNL-0122</t>
  </si>
  <si>
    <t>FP-PNL-0126</t>
  </si>
  <si>
    <t>FP-LBR-1221</t>
  </si>
  <si>
    <t>FP-PNL-0034</t>
  </si>
  <si>
    <t>FP-PNL-0038</t>
  </si>
  <si>
    <t>FP-PNL-0029</t>
  </si>
  <si>
    <t>FP-PNL-0035</t>
  </si>
  <si>
    <t>FP-PNL-0041</t>
  </si>
  <si>
    <t>FP-PNL-0111</t>
  </si>
  <si>
    <t>FP-PNL-0117</t>
  </si>
  <si>
    <t>FP-PNL-0123</t>
  </si>
  <si>
    <t>FP-PNL-0129</t>
  </si>
  <si>
    <t>FP-PNL-0047</t>
  </si>
  <si>
    <t>FP-PNL-0144</t>
  </si>
  <si>
    <t>FP-PNL-0134</t>
  </si>
  <si>
    <t>FP-PNL-0499</t>
  </si>
  <si>
    <t>FP-LBR-1185</t>
  </si>
  <si>
    <t>FP-LBR-0403</t>
  </si>
  <si>
    <t>FP-LBR-0404</t>
  </si>
  <si>
    <t>FP-LBR-0405</t>
  </si>
  <si>
    <t>FP-LBR-0406</t>
  </si>
  <si>
    <t>FP-LBR-0407</t>
  </si>
  <si>
    <t>FP-LBR-0414</t>
  </si>
  <si>
    <t>FP-PNL-0226</t>
  </si>
  <si>
    <t>FP-LBR-0254</t>
  </si>
  <si>
    <t>FP-LBR-0255</t>
  </si>
  <si>
    <t>FP-LBR-0256</t>
  </si>
  <si>
    <t>FP-LBR-1428</t>
  </si>
  <si>
    <t>FP-LBR-1433</t>
  </si>
  <si>
    <t>FP-LBR-1438</t>
  </si>
  <si>
    <t>FP-LBR-0258</t>
  </si>
  <si>
    <t>FP-LBR-0173</t>
  </si>
  <si>
    <t>FP-LBR-0180</t>
  </si>
  <si>
    <t>FP-LBR-0288</t>
  </si>
  <si>
    <t>FP-LBR-0297</t>
  </si>
  <si>
    <t>FP-LBR-0417</t>
  </si>
  <si>
    <t>FP-LBR-1245</t>
  </si>
  <si>
    <t>FP-LBR-1255</t>
  </si>
  <si>
    <t>FP-LBR-0319</t>
  </si>
  <si>
    <t>FP-LBR-1393</t>
  </si>
  <si>
    <t>FP-LBR-1394</t>
  </si>
  <si>
    <t>FP-LBR-0149</t>
  </si>
  <si>
    <t>FP-LBR-0162</t>
  </si>
  <si>
    <t>FP-LBR-0408</t>
  </si>
  <si>
    <t>FP-LBR-0242</t>
  </si>
  <si>
    <t>FP-LBR-0292</t>
  </si>
  <si>
    <t>FP-LBR-0229</t>
  </si>
  <si>
    <t>FP-LBR-0415</t>
  </si>
  <si>
    <t>FP-LBR-0418</t>
  </si>
  <si>
    <t>FP-LBR-1318</t>
  </si>
  <si>
    <t>FP-LBR-1207</t>
  </si>
  <si>
    <t>FP-LBR-0268</t>
  </si>
  <si>
    <t>FP-LBR-0269</t>
  </si>
  <si>
    <t>FP-LBR-0270</t>
  </si>
  <si>
    <t>FP-LBR-0271</t>
  </si>
  <si>
    <t>FP-LBR-0272</t>
  </si>
  <si>
    <t>FP-PNL-0337</t>
  </si>
  <si>
    <t>FP-PNL-0421</t>
  </si>
  <si>
    <t>Symbol</t>
  </si>
  <si>
    <t>Price range</t>
  </si>
  <si>
    <t>Low</t>
  </si>
  <si>
    <t>Latest Publication Date</t>
  </si>
  <si>
    <t>Previous Mid Week Lumber Report</t>
  </si>
  <si>
    <t>Previous Mid Week Panel Report</t>
  </si>
  <si>
    <t>Previous Week Lumber Report</t>
  </si>
  <si>
    <t>Previous Week Panel Report</t>
  </si>
  <si>
    <t>Date range</t>
  </si>
  <si>
    <t>Specified Publication Date</t>
  </si>
  <si>
    <t>Previous Mid Week Lumber Report from Specified Publication Date</t>
  </si>
  <si>
    <t>Previous Mid Week Panel Report from Specified Publication Date</t>
  </si>
  <si>
    <t>Previous Week Lumber Report from Specified Publication Date</t>
  </si>
  <si>
    <t>Previous Week Panel Report from Specified Publication Date</t>
  </si>
  <si>
    <r>
      <t>Random Lengths Midweek Reports</t>
    </r>
    <r>
      <rPr>
        <sz val="11"/>
        <color theme="1"/>
        <rFont val="Calibri"/>
        <family val="2"/>
        <scheme val="minor"/>
      </rPr>
      <t xml:space="preserve"> are published</t>
    </r>
    <r>
      <rPr>
        <b/>
        <sz val="11"/>
        <color theme="1"/>
        <rFont val="Calibri"/>
        <family val="2"/>
        <scheme val="minor"/>
      </rPr>
      <t xml:space="preserve"> every </t>
    </r>
    <r>
      <rPr>
        <b/>
        <u/>
        <sz val="11"/>
        <color theme="1"/>
        <rFont val="Calibri"/>
        <family val="2"/>
        <scheme val="minor"/>
      </rPr>
      <t>Tuesday</t>
    </r>
    <r>
      <rPr>
        <b/>
        <sz val="11"/>
        <color theme="1"/>
        <rFont val="Calibri"/>
        <family val="2"/>
        <scheme val="minor"/>
      </rPr>
      <t xml:space="preserve">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</si>
</sst>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"/>
    <numFmt numFmtId="165" formatCode="mm/dd/yyyy"/>
    <numFmt numFmtId="166" formatCode="[$-409]d\-mmm\-yyyy;@"/>
    <numFmt numFmtId="167" formatCode="[$-F800]dddd\,\ mmmm\ dd\,\ yyyy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ptos"/>
      <family val="2"/>
    </font>
    <font>
      <b/>
      <u/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14" fontId="0" fillId="0" borderId="0" xfId="0" applyNumberFormat="1"/>
    <xf numFmtId="0" fontId="0" fillId="33" borderId="0" xfId="0" applyFill="1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4" fontId="20" fillId="0" borderId="0" xfId="0" applyNumberFormat="1" applyFont="1" applyAlignment="1">
      <alignment horizontal="center"/>
    </xf>
    <xf numFmtId="165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right"/>
    </xf>
    <xf numFmtId="0" fontId="16" fillId="0" borderId="0" xfId="0" applyFont="1"/>
    <xf numFmtId="166" fontId="16" fillId="34" borderId="0" xfId="0" applyNumberFormat="1" applyFont="1" applyFill="1"/>
    <xf numFmtId="167" fontId="0" fillId="0" borderId="0" xfId="0" applyNumberFormat="1"/>
    <xf numFmtId="167" fontId="16" fillId="0" borderId="0" xfId="0" applyNumberFormat="1" applyFont="1"/>
    <xf numFmtId="0" fontId="16" fillId="35" borderId="0" xfId="0" applyFont="1" applyFill="1"/>
    <xf numFmtId="0" fontId="0" fillId="35" borderId="0" xfId="0" applyFill="1"/>
    <xf numFmtId="0" fontId="21" fillId="35" borderId="0" xfId="0" applyFont="1" applyFill="1" applyAlignment="1">
      <alignment vertical="center"/>
    </xf>
    <xf numFmtId="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108857</xdr:colOff>
      <xdr:row>0</xdr:row>
      <xdr:rowOff>0</xdr:rowOff>
    </xdr:from>
    <xdr:to>
      <xdr:col>20</xdr:col>
      <xdr:colOff>517073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57F964C-BED0-4F88-968F-82AB50A11F8A}"/>
            </a:ext>
          </a:extLst>
        </xdr:cNvPr>
        <xdr:cNvSpPr txBox="1"/>
      </xdr:nvSpPr>
      <xdr:spPr>
        <a:xfrm>
          <a:off x="11430000" y="0"/>
          <a:ext cx="7756073" cy="62592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/>
            <a:t>This version</a:t>
          </a:r>
          <a:r>
            <a:rPr lang="en-US" sz="1400" b="1" baseline="0"/>
            <a:t> can ONLY be used to generate the latest midweek prices </a:t>
          </a:r>
          <a:r>
            <a:rPr lang="en-US" sz="1400" b="1" i="1" u="sng" baseline="0"/>
            <a:t>after</a:t>
          </a:r>
          <a:r>
            <a:rPr lang="en-US" sz="1400" b="1" baseline="0"/>
            <a:t> the </a:t>
          </a:r>
          <a:r>
            <a:rPr lang="en-US" sz="1400" b="1" i="1" u="sng" baseline="0"/>
            <a:t>midweek</a:t>
          </a:r>
          <a:r>
            <a:rPr lang="en-US" sz="1400" b="1" baseline="0"/>
            <a:t> assessments </a:t>
          </a:r>
          <a:r>
            <a:rPr lang="en-US" sz="1400" b="1" u="sng" baseline="0"/>
            <a:t>AND</a:t>
          </a:r>
          <a:r>
            <a:rPr lang="en-US" sz="1400" b="1" baseline="0"/>
            <a:t> </a:t>
          </a:r>
          <a:r>
            <a:rPr lang="en-US" sz="1400" b="1" i="1" u="sng" baseline="0"/>
            <a:t>before</a:t>
          </a:r>
          <a:r>
            <a:rPr lang="en-US" sz="1400" b="1" baseline="0"/>
            <a:t> the </a:t>
          </a:r>
          <a:r>
            <a:rPr lang="en-US" sz="1400" b="1" i="1" u="sng" baseline="0"/>
            <a:t>end-of-week </a:t>
          </a:r>
          <a:r>
            <a:rPr lang="en-US" sz="1400" b="1" baseline="0"/>
            <a:t>assessments are published.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1</xdr:rowOff>
    </xdr:from>
    <xdr:to>
      <xdr:col>7</xdr:col>
      <xdr:colOff>0</xdr:colOff>
      <xdr:row>7</xdr:row>
      <xdr:rowOff>171451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C135D37-1345-4A98-89EC-4FE3E376FFFC}"/>
            </a:ext>
          </a:extLst>
        </xdr:cNvPr>
        <xdr:cNvSpPr txBox="1"/>
      </xdr:nvSpPr>
      <xdr:spPr>
        <a:xfrm>
          <a:off x="1524000" y="952501"/>
          <a:ext cx="4276725" cy="55245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/>
            <a:t>Specify a past publication date in the highlighted cell (B4)</a:t>
          </a:r>
          <a:endParaRPr lang="en-US" sz="1100" b="1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189"/>
  <sheetViews>
    <sheetView tabSelected="1"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1" max="1" width="13.5703125" customWidth="1"/>
    <col min="2" max="2" width="20.85546875" customWidth="1"/>
    <col min="3" max="3" width="18.85546875" style="10" bestFit="1" customWidth="1"/>
    <col min="4" max="4" width="12.28515625" customWidth="1"/>
    <col min="5" max="5" width="13.28515625" customWidth="1"/>
    <col min="6" max="7" width="28" style="13" customWidth="1"/>
    <col min="8" max="8" width="25.85546875" style="13" customWidth="1"/>
  </cols>
  <sheetData>
    <row r="1" spans="1:8" ht="48.75" customHeight="1" x14ac:dyDescent="0.25">
      <c r="A1" s="8" t="s">
        <v>0</v>
      </c>
      <c r="B1" s="8" t="s">
        <v>1</v>
      </c>
      <c r="C1" s="11" t="s">
        <v>2</v>
      </c>
      <c r="D1" s="8" t="s">
        <v>3</v>
      </c>
      <c r="E1" s="8" t="s">
        <v>4</v>
      </c>
      <c r="F1" s="12" t="s">
        <v>387</v>
      </c>
      <c r="G1" s="12" t="s">
        <v>388</v>
      </c>
      <c r="H1" s="12" t="s">
        <v>395</v>
      </c>
    </row>
    <row r="2" spans="1:8" x14ac:dyDescent="0.25">
      <c r="A2" t="s">
        <v>5</v>
      </c>
      <c r="B2" s="15" cm="1">
        <f t="array" ref="B2">_xll.GetLatestPrice(F2,,G2,)</f>
        <v>460</v>
      </c>
      <c r="C2" s="1" cm="1">
        <f t="array" ref="C2">_xll.GetLatestPrice(F2,"Actual","AssessmentDate")</f>
        <v>45848.645833333336</v>
      </c>
      <c r="D2">
        <f>YEAR(C2)</f>
        <v>2025</v>
      </c>
      <c r="E2">
        <f>MONTH(C2)</f>
        <v>7</v>
      </c>
      <c r="F2" s="14" t="s">
        <v>197</v>
      </c>
      <c r="G2" s="14" t="s">
        <v>389</v>
      </c>
      <c r="H2" s="13" t="s">
        <v>390</v>
      </c>
    </row>
    <row r="3" spans="1:8" x14ac:dyDescent="0.25">
      <c r="A3" t="s">
        <v>6</v>
      </c>
      <c r="B3" s="15" cm="1">
        <f t="array" ref="B3">_xll.GetLatestPrice(F3,,G3,)</f>
        <v>395</v>
      </c>
      <c r="C3" s="1" cm="1">
        <f t="array" ref="C3">_xll.GetLatestPrice(F3,"Actual","AssessmentDate")</f>
        <v>45848.645833333336</v>
      </c>
      <c r="D3">
        <f t="shared" ref="D3:D66" si="0">YEAR(C3)</f>
        <v>2025</v>
      </c>
      <c r="E3">
        <f t="shared" ref="E3:E66" si="1">MONTH(C3)</f>
        <v>7</v>
      </c>
      <c r="F3" s="14" t="s">
        <v>204</v>
      </c>
      <c r="G3" s="14" t="s">
        <v>389</v>
      </c>
      <c r="H3" s="13" t="s">
        <v>390</v>
      </c>
    </row>
    <row r="4" spans="1:8" x14ac:dyDescent="0.25">
      <c r="A4" t="s">
        <v>7</v>
      </c>
      <c r="B4" s="15" cm="1">
        <f t="array" ref="B4">_xll.GetLatestPrice(F4,,G4,)</f>
        <v>400</v>
      </c>
      <c r="C4" s="1" cm="1">
        <f t="array" ref="C4">_xll.GetLatestPrice(F4,"Actual","AssessmentDate")</f>
        <v>45848.645833333336</v>
      </c>
      <c r="D4">
        <f t="shared" si="0"/>
        <v>2025</v>
      </c>
      <c r="E4">
        <f t="shared" si="1"/>
        <v>7</v>
      </c>
      <c r="F4" s="14" t="s">
        <v>205</v>
      </c>
      <c r="G4" s="14" t="s">
        <v>389</v>
      </c>
      <c r="H4" s="13" t="s">
        <v>390</v>
      </c>
    </row>
    <row r="5" spans="1:8" x14ac:dyDescent="0.25">
      <c r="A5" t="s">
        <v>8</v>
      </c>
      <c r="B5" s="15" cm="1">
        <f t="array" ref="B5">_xll.GetLatestPrice(F5,,G5,)</f>
        <v>405</v>
      </c>
      <c r="C5" s="1" cm="1">
        <f t="array" ref="C5">_xll.GetLatestPrice(F5,"Actual","AssessmentDate")</f>
        <v>45848.645833333336</v>
      </c>
      <c r="D5">
        <f t="shared" si="0"/>
        <v>2025</v>
      </c>
      <c r="E5">
        <f t="shared" si="1"/>
        <v>7</v>
      </c>
      <c r="F5" s="14" t="s">
        <v>206</v>
      </c>
      <c r="G5" s="14" t="s">
        <v>389</v>
      </c>
      <c r="H5" s="13" t="s">
        <v>390</v>
      </c>
    </row>
    <row r="6" spans="1:8" x14ac:dyDescent="0.25">
      <c r="A6" t="s">
        <v>9</v>
      </c>
      <c r="B6" s="15" cm="1">
        <f t="array" ref="B6">_xll.GetLatestPrice(F6,,G6,)</f>
        <v>320</v>
      </c>
      <c r="C6" s="1" cm="1">
        <f t="array" ref="C6">_xll.GetLatestPrice(F6,"Actual","AssessmentDate")</f>
        <v>45848.645833333336</v>
      </c>
      <c r="D6">
        <f t="shared" si="0"/>
        <v>2025</v>
      </c>
      <c r="E6">
        <f t="shared" si="1"/>
        <v>7</v>
      </c>
      <c r="F6" s="14" t="s">
        <v>207</v>
      </c>
      <c r="G6" s="14" t="s">
        <v>389</v>
      </c>
      <c r="H6" s="13" t="s">
        <v>390</v>
      </c>
    </row>
    <row r="7" spans="1:8" x14ac:dyDescent="0.25">
      <c r="A7" t="s">
        <v>10</v>
      </c>
      <c r="B7" s="15" cm="1">
        <f t="array" ref="B7">_xll.GetLatestPrice(F7,,G7,)</f>
        <v>415</v>
      </c>
      <c r="C7" s="1" cm="1">
        <f t="array" ref="C7">_xll.GetLatestPrice(F7,"Actual","AssessmentDate")</f>
        <v>45848.645833333336</v>
      </c>
      <c r="D7">
        <f t="shared" si="0"/>
        <v>2025</v>
      </c>
      <c r="E7">
        <f t="shared" si="1"/>
        <v>7</v>
      </c>
      <c r="F7" s="14" t="s">
        <v>208</v>
      </c>
      <c r="G7" s="14" t="s">
        <v>389</v>
      </c>
      <c r="H7" s="13" t="s">
        <v>390</v>
      </c>
    </row>
    <row r="8" spans="1:8" x14ac:dyDescent="0.25">
      <c r="A8" t="s">
        <v>11</v>
      </c>
      <c r="B8" s="15" cm="1">
        <f t="array" ref="B8">_xll.GetLatestPrice(F8,,G8,)</f>
        <v>502</v>
      </c>
      <c r="C8" s="1" cm="1">
        <f t="array" ref="C8">_xll.GetLatestPrice(F8,"Actual","AssessmentDate")</f>
        <v>45848.645833333336</v>
      </c>
      <c r="D8">
        <f t="shared" si="0"/>
        <v>2025</v>
      </c>
      <c r="E8">
        <f t="shared" si="1"/>
        <v>7</v>
      </c>
      <c r="F8" s="14" t="s">
        <v>209</v>
      </c>
      <c r="G8" s="14" t="s">
        <v>389</v>
      </c>
      <c r="H8" s="13" t="s">
        <v>390</v>
      </c>
    </row>
    <row r="9" spans="1:8" x14ac:dyDescent="0.25">
      <c r="A9" t="s">
        <v>12</v>
      </c>
      <c r="B9" s="15" cm="1">
        <f t="array" ref="B9">_xll.GetLatestPrice(F9,,G9,)</f>
        <v>465</v>
      </c>
      <c r="C9" s="1" cm="1">
        <f t="array" ref="C9">_xll.GetLatestPrice(F9,"Actual","AssessmentDate")</f>
        <v>45848.645833333336</v>
      </c>
      <c r="D9">
        <f t="shared" si="0"/>
        <v>2025</v>
      </c>
      <c r="E9">
        <f t="shared" si="1"/>
        <v>7</v>
      </c>
      <c r="F9" s="14" t="s">
        <v>210</v>
      </c>
      <c r="G9" s="14" t="s">
        <v>389</v>
      </c>
      <c r="H9" s="13" t="s">
        <v>390</v>
      </c>
    </row>
    <row r="10" spans="1:8" x14ac:dyDescent="0.25">
      <c r="A10" t="s">
        <v>13</v>
      </c>
      <c r="B10" s="15" cm="1">
        <f t="array" ref="B10">_xll.GetLatestPrice(F10,,G10,)</f>
        <v>420</v>
      </c>
      <c r="C10" s="1" cm="1">
        <f t="array" ref="C10">_xll.GetLatestPrice(F10,"Actual","AssessmentDate")</f>
        <v>45848.645833333336</v>
      </c>
      <c r="D10">
        <f t="shared" si="0"/>
        <v>2025</v>
      </c>
      <c r="E10">
        <f t="shared" si="1"/>
        <v>7</v>
      </c>
      <c r="F10" s="14" t="s">
        <v>211</v>
      </c>
      <c r="G10" s="14" t="s">
        <v>389</v>
      </c>
      <c r="H10" s="13" t="s">
        <v>390</v>
      </c>
    </row>
    <row r="11" spans="1:8" x14ac:dyDescent="0.25">
      <c r="A11" t="s">
        <v>14</v>
      </c>
      <c r="B11" s="15" cm="1">
        <f t="array" ref="B11">_xll.GetLatestPrice(F11,,G11,)</f>
        <v>430</v>
      </c>
      <c r="C11" s="1" cm="1">
        <f t="array" ref="C11">_xll.GetLatestPrice(F11,"Actual","AssessmentDate")</f>
        <v>45848.645833333336</v>
      </c>
      <c r="D11">
        <f t="shared" si="0"/>
        <v>2025</v>
      </c>
      <c r="E11">
        <f t="shared" si="1"/>
        <v>7</v>
      </c>
      <c r="F11" s="14" t="s">
        <v>212</v>
      </c>
      <c r="G11" s="14" t="s">
        <v>389</v>
      </c>
      <c r="H11" s="13" t="s">
        <v>390</v>
      </c>
    </row>
    <row r="12" spans="1:8" x14ac:dyDescent="0.25">
      <c r="A12" t="s">
        <v>15</v>
      </c>
      <c r="B12" s="15" cm="1">
        <f t="array" ref="B12">_xll.GetLatestPrice(F12,,G12,)</f>
        <v>410</v>
      </c>
      <c r="C12" s="1" cm="1">
        <f t="array" ref="C12">_xll.GetLatestPrice(F12,"Actual","AssessmentDate")</f>
        <v>45848.645833333336</v>
      </c>
      <c r="D12">
        <f t="shared" si="0"/>
        <v>2025</v>
      </c>
      <c r="E12">
        <f t="shared" si="1"/>
        <v>7</v>
      </c>
      <c r="F12" s="14" t="s">
        <v>213</v>
      </c>
      <c r="G12" s="14" t="s">
        <v>389</v>
      </c>
      <c r="H12" s="13" t="s">
        <v>390</v>
      </c>
    </row>
    <row r="13" spans="1:8" x14ac:dyDescent="0.25">
      <c r="A13" t="s">
        <v>16</v>
      </c>
      <c r="B13" s="15" cm="1">
        <f t="array" ref="B13">_xll.GetLatestPrice(F13,,G13,)</f>
        <v>340</v>
      </c>
      <c r="C13" s="1" cm="1">
        <f t="array" ref="C13">_xll.GetLatestPrice(F13,"Actual","AssessmentDate")</f>
        <v>45848.645833333336</v>
      </c>
      <c r="D13">
        <f t="shared" si="0"/>
        <v>2025</v>
      </c>
      <c r="E13">
        <f t="shared" si="1"/>
        <v>7</v>
      </c>
      <c r="F13" s="14" t="s">
        <v>214</v>
      </c>
      <c r="G13" s="14" t="s">
        <v>389</v>
      </c>
      <c r="H13" s="13" t="s">
        <v>390</v>
      </c>
    </row>
    <row r="14" spans="1:8" x14ac:dyDescent="0.25">
      <c r="A14" t="s">
        <v>17</v>
      </c>
      <c r="B14" s="15" cm="1">
        <f t="array" ref="B14">_xll.GetLatestPrice(F14,,G14,)</f>
        <v>400</v>
      </c>
      <c r="C14" s="1" cm="1">
        <f t="array" ref="C14">_xll.GetLatestPrice(F14,"Actual","AssessmentDate")</f>
        <v>45848.645833333336</v>
      </c>
      <c r="D14">
        <f t="shared" si="0"/>
        <v>2025</v>
      </c>
      <c r="E14">
        <f t="shared" si="1"/>
        <v>7</v>
      </c>
      <c r="F14" s="14" t="s">
        <v>215</v>
      </c>
      <c r="G14" s="14" t="s">
        <v>389</v>
      </c>
      <c r="H14" s="13" t="s">
        <v>390</v>
      </c>
    </row>
    <row r="15" spans="1:8" x14ac:dyDescent="0.25">
      <c r="A15" t="s">
        <v>18</v>
      </c>
      <c r="B15" s="15" cm="1">
        <f t="array" ref="B15">_xll.GetLatestPrice(F15,,G15,)</f>
        <v>465</v>
      </c>
      <c r="C15" s="1" cm="1">
        <f t="array" ref="C15">_xll.GetLatestPrice(F15,"Actual","AssessmentDate")</f>
        <v>45848.645833333336</v>
      </c>
      <c r="D15">
        <f t="shared" si="0"/>
        <v>2025</v>
      </c>
      <c r="E15">
        <f t="shared" si="1"/>
        <v>7</v>
      </c>
      <c r="F15" s="14" t="s">
        <v>216</v>
      </c>
      <c r="G15" s="14" t="s">
        <v>389</v>
      </c>
      <c r="H15" s="13" t="s">
        <v>390</v>
      </c>
    </row>
    <row r="16" spans="1:8" x14ac:dyDescent="0.25">
      <c r="A16" t="s">
        <v>19</v>
      </c>
      <c r="B16" s="15" cm="1">
        <f t="array" ref="B16">_xll.GetLatestPrice(F16,,G16,)</f>
        <v>405</v>
      </c>
      <c r="C16" s="1" cm="1">
        <f t="array" ref="C16">_xll.GetLatestPrice(F16,"Actual","AssessmentDate")</f>
        <v>45848.645833333336</v>
      </c>
      <c r="D16">
        <f t="shared" si="0"/>
        <v>2025</v>
      </c>
      <c r="E16">
        <f t="shared" si="1"/>
        <v>7</v>
      </c>
      <c r="F16" s="14" t="s">
        <v>217</v>
      </c>
      <c r="G16" s="14" t="s">
        <v>389</v>
      </c>
      <c r="H16" s="13" t="s">
        <v>390</v>
      </c>
    </row>
    <row r="17" spans="1:8" x14ac:dyDescent="0.25">
      <c r="A17" t="s">
        <v>20</v>
      </c>
      <c r="B17" s="15" cm="1">
        <f t="array" ref="B17">_xll.GetLatestPrice(F17,,G17,)</f>
        <v>425</v>
      </c>
      <c r="C17" s="1" cm="1">
        <f t="array" ref="C17">_xll.GetLatestPrice(F17,"Actual","AssessmentDate")</f>
        <v>45848.645833333336</v>
      </c>
      <c r="D17">
        <f t="shared" si="0"/>
        <v>2025</v>
      </c>
      <c r="E17">
        <f t="shared" si="1"/>
        <v>7</v>
      </c>
      <c r="F17" s="14" t="s">
        <v>218</v>
      </c>
      <c r="G17" s="14" t="s">
        <v>389</v>
      </c>
      <c r="H17" s="13" t="s">
        <v>390</v>
      </c>
    </row>
    <row r="18" spans="1:8" x14ac:dyDescent="0.25">
      <c r="A18" t="s">
        <v>21</v>
      </c>
      <c r="B18" s="15" cm="1">
        <f t="array" ref="B18">_xll.GetLatestPrice(F18,,G18,)</f>
        <v>420</v>
      </c>
      <c r="C18" s="1" cm="1">
        <f t="array" ref="C18">_xll.GetLatestPrice(F18,"Actual","AssessmentDate")</f>
        <v>45848.645833333336</v>
      </c>
      <c r="D18">
        <f t="shared" si="0"/>
        <v>2025</v>
      </c>
      <c r="E18">
        <f t="shared" si="1"/>
        <v>7</v>
      </c>
      <c r="F18" s="14" t="s">
        <v>219</v>
      </c>
      <c r="G18" s="14" t="s">
        <v>389</v>
      </c>
      <c r="H18" s="13" t="s">
        <v>390</v>
      </c>
    </row>
    <row r="19" spans="1:8" x14ac:dyDescent="0.25">
      <c r="A19" t="s">
        <v>22</v>
      </c>
      <c r="B19" s="15" cm="1">
        <f t="array" ref="B19">_xll.GetLatestPrice(F19,,G19,)</f>
        <v>340</v>
      </c>
      <c r="C19" s="1" cm="1">
        <f t="array" ref="C19">_xll.GetLatestPrice(F19,"Actual","AssessmentDate")</f>
        <v>45848.645833333336</v>
      </c>
      <c r="D19">
        <f t="shared" si="0"/>
        <v>2025</v>
      </c>
      <c r="E19">
        <f t="shared" si="1"/>
        <v>7</v>
      </c>
      <c r="F19" s="14" t="s">
        <v>220</v>
      </c>
      <c r="G19" s="14" t="s">
        <v>389</v>
      </c>
      <c r="H19" s="13" t="s">
        <v>390</v>
      </c>
    </row>
    <row r="20" spans="1:8" x14ac:dyDescent="0.25">
      <c r="A20" t="s">
        <v>23</v>
      </c>
      <c r="B20" s="15" cm="1">
        <f t="array" ref="B20">_xll.GetLatestPrice(F20,,G20,)</f>
        <v>490</v>
      </c>
      <c r="C20" s="1" cm="1">
        <f t="array" ref="C20">_xll.GetLatestPrice(F20,"Actual","AssessmentDate")</f>
        <v>45848.645833333336</v>
      </c>
      <c r="D20">
        <f t="shared" si="0"/>
        <v>2025</v>
      </c>
      <c r="E20">
        <f t="shared" si="1"/>
        <v>7</v>
      </c>
      <c r="F20" s="14" t="s">
        <v>221</v>
      </c>
      <c r="G20" s="14" t="s">
        <v>389</v>
      </c>
      <c r="H20" s="13" t="s">
        <v>390</v>
      </c>
    </row>
    <row r="21" spans="1:8" x14ac:dyDescent="0.25">
      <c r="A21" t="s">
        <v>24</v>
      </c>
      <c r="B21" s="15" cm="1">
        <f t="array" ref="B21">_xll.GetLatestPrice(F21,,G21,)</f>
        <v>480</v>
      </c>
      <c r="C21" s="1" cm="1">
        <f t="array" ref="C21">_xll.GetLatestPrice(F21,"Actual","AssessmentDate")</f>
        <v>45848.645833333336</v>
      </c>
      <c r="D21">
        <f t="shared" si="0"/>
        <v>2025</v>
      </c>
      <c r="E21">
        <f t="shared" si="1"/>
        <v>7</v>
      </c>
      <c r="F21" s="14" t="s">
        <v>222</v>
      </c>
      <c r="G21" s="14" t="s">
        <v>389</v>
      </c>
      <c r="H21" s="13" t="s">
        <v>390</v>
      </c>
    </row>
    <row r="22" spans="1:8" x14ac:dyDescent="0.25">
      <c r="A22" t="s">
        <v>25</v>
      </c>
      <c r="B22" s="15" cm="1">
        <f t="array" ref="B22">_xll.GetLatestPrice(F22,,G22,)</f>
        <v>640</v>
      </c>
      <c r="C22" s="1" cm="1">
        <f t="array" ref="C22">_xll.GetLatestPrice(F22,"Actual","AssessmentDate")</f>
        <v>45848.645833333336</v>
      </c>
      <c r="D22">
        <f t="shared" si="0"/>
        <v>2025</v>
      </c>
      <c r="E22">
        <f t="shared" si="1"/>
        <v>7</v>
      </c>
      <c r="F22" s="14" t="s">
        <v>223</v>
      </c>
      <c r="G22" s="14" t="s">
        <v>389</v>
      </c>
      <c r="H22" s="13" t="s">
        <v>390</v>
      </c>
    </row>
    <row r="23" spans="1:8" x14ac:dyDescent="0.25">
      <c r="A23" t="s">
        <v>26</v>
      </c>
      <c r="B23" s="15" cm="1">
        <f t="array" ref="B23">_xll.GetLatestPrice(F23,,G23,)</f>
        <v>560</v>
      </c>
      <c r="C23" s="1" cm="1">
        <f t="array" ref="C23">_xll.GetLatestPrice(F23,"Actual","AssessmentDate")</f>
        <v>45848.645833333336</v>
      </c>
      <c r="D23">
        <f t="shared" si="0"/>
        <v>2025</v>
      </c>
      <c r="E23">
        <f t="shared" si="1"/>
        <v>7</v>
      </c>
      <c r="F23" s="14" t="s">
        <v>224</v>
      </c>
      <c r="G23" s="14" t="s">
        <v>389</v>
      </c>
      <c r="H23" s="13" t="s">
        <v>390</v>
      </c>
    </row>
    <row r="24" spans="1:8" x14ac:dyDescent="0.25">
      <c r="A24" t="s">
        <v>27</v>
      </c>
      <c r="B24" s="15" cm="1">
        <f t="array" ref="B24">_xll.GetLatestPrice(F24,,G24,)</f>
        <v>340</v>
      </c>
      <c r="C24" s="1" cm="1">
        <f t="array" ref="C24">_xll.GetLatestPrice(F24,"Actual","AssessmentDate")</f>
        <v>45848.645833333336</v>
      </c>
      <c r="D24">
        <f t="shared" si="0"/>
        <v>2025</v>
      </c>
      <c r="E24">
        <f t="shared" si="1"/>
        <v>7</v>
      </c>
      <c r="F24" s="14" t="s">
        <v>225</v>
      </c>
      <c r="G24" s="14" t="s">
        <v>389</v>
      </c>
      <c r="H24" s="13" t="s">
        <v>390</v>
      </c>
    </row>
    <row r="25" spans="1:8" x14ac:dyDescent="0.25">
      <c r="A25" t="s">
        <v>28</v>
      </c>
      <c r="B25" s="15" cm="1">
        <f t="array" ref="B25">_xll.GetLatestPrice(F25,,G25,)</f>
        <v>425</v>
      </c>
      <c r="C25" s="1" cm="1">
        <f t="array" ref="C25">_xll.GetLatestPrice(F25,"Actual","AssessmentDate")</f>
        <v>45848.645833333336</v>
      </c>
      <c r="D25">
        <f t="shared" si="0"/>
        <v>2025</v>
      </c>
      <c r="E25">
        <f t="shared" si="1"/>
        <v>7</v>
      </c>
      <c r="F25" s="14" t="s">
        <v>226</v>
      </c>
      <c r="G25" s="14" t="s">
        <v>389</v>
      </c>
      <c r="H25" s="13" t="s">
        <v>390</v>
      </c>
    </row>
    <row r="26" spans="1:8" x14ac:dyDescent="0.25">
      <c r="A26" t="s">
        <v>29</v>
      </c>
      <c r="B26" s="15" cm="1">
        <f t="array" ref="B26">_xll.GetLatestPrice(F26,,G26,)</f>
        <v>515</v>
      </c>
      <c r="C26" s="1" cm="1">
        <f t="array" ref="C26">_xll.GetLatestPrice(F26,"Actual","AssessmentDate")</f>
        <v>45848.645833333336</v>
      </c>
      <c r="D26">
        <f t="shared" si="0"/>
        <v>2025</v>
      </c>
      <c r="E26">
        <f t="shared" si="1"/>
        <v>7</v>
      </c>
      <c r="F26" s="14" t="s">
        <v>227</v>
      </c>
      <c r="G26" s="14" t="s">
        <v>389</v>
      </c>
      <c r="H26" s="13" t="s">
        <v>390</v>
      </c>
    </row>
    <row r="27" spans="1:8" x14ac:dyDescent="0.25">
      <c r="A27" t="s">
        <v>30</v>
      </c>
      <c r="B27" s="15" cm="1">
        <f t="array" ref="B27">_xll.GetLatestPrice(F27,,G27,)</f>
        <v>500</v>
      </c>
      <c r="C27" s="1" cm="1">
        <f t="array" ref="C27">_xll.GetLatestPrice(F27,"Actual","AssessmentDate")</f>
        <v>45848.645833333336</v>
      </c>
      <c r="D27">
        <f t="shared" si="0"/>
        <v>2025</v>
      </c>
      <c r="E27">
        <f t="shared" si="1"/>
        <v>7</v>
      </c>
      <c r="F27" s="14" t="s">
        <v>228</v>
      </c>
      <c r="G27" s="14" t="s">
        <v>389</v>
      </c>
      <c r="H27" s="13" t="s">
        <v>390</v>
      </c>
    </row>
    <row r="28" spans="1:8" x14ac:dyDescent="0.25">
      <c r="A28" t="s">
        <v>31</v>
      </c>
      <c r="B28" s="15" cm="1">
        <f t="array" ref="B28">_xll.GetLatestPrice(F28,,G28,)</f>
        <v>495</v>
      </c>
      <c r="C28" s="1" cm="1">
        <f t="array" ref="C28">_xll.GetLatestPrice(F28,"Actual","AssessmentDate")</f>
        <v>45848.645833333336</v>
      </c>
      <c r="D28">
        <f t="shared" si="0"/>
        <v>2025</v>
      </c>
      <c r="E28">
        <f t="shared" si="1"/>
        <v>7</v>
      </c>
      <c r="F28" s="14" t="s">
        <v>229</v>
      </c>
      <c r="G28" s="14" t="s">
        <v>389</v>
      </c>
      <c r="H28" s="13" t="s">
        <v>390</v>
      </c>
    </row>
    <row r="29" spans="1:8" x14ac:dyDescent="0.25">
      <c r="A29" t="s">
        <v>32</v>
      </c>
      <c r="B29" s="15" cm="1">
        <f t="array" ref="B29">_xll.GetLatestPrice(F29,,G29,)</f>
        <v>638</v>
      </c>
      <c r="C29" s="1" cm="1">
        <f t="array" ref="C29">_xll.GetLatestPrice(F29,"Actual","AssessmentDate")</f>
        <v>45848.645833333336</v>
      </c>
      <c r="D29">
        <f t="shared" si="0"/>
        <v>2025</v>
      </c>
      <c r="E29">
        <f t="shared" si="1"/>
        <v>7</v>
      </c>
      <c r="F29" s="14" t="s">
        <v>230</v>
      </c>
      <c r="G29" s="14" t="s">
        <v>389</v>
      </c>
      <c r="H29" s="13" t="s">
        <v>390</v>
      </c>
    </row>
    <row r="30" spans="1:8" x14ac:dyDescent="0.25">
      <c r="A30" t="s">
        <v>33</v>
      </c>
      <c r="B30" s="15" cm="1">
        <f t="array" ref="B30">_xll.GetLatestPrice(F30,,G30,)</f>
        <v>565</v>
      </c>
      <c r="C30" s="1" cm="1">
        <f t="array" ref="C30">_xll.GetLatestPrice(F30,"Actual","AssessmentDate")</f>
        <v>45848.645833333336</v>
      </c>
      <c r="D30">
        <f t="shared" si="0"/>
        <v>2025</v>
      </c>
      <c r="E30">
        <f t="shared" si="1"/>
        <v>7</v>
      </c>
      <c r="F30" s="14" t="s">
        <v>231</v>
      </c>
      <c r="G30" s="14" t="s">
        <v>389</v>
      </c>
      <c r="H30" s="13" t="s">
        <v>390</v>
      </c>
    </row>
    <row r="31" spans="1:8" x14ac:dyDescent="0.25">
      <c r="A31" t="s">
        <v>34</v>
      </c>
      <c r="B31" s="15" cm="1">
        <f t="array" ref="B31">_xll.GetLatestPrice(F31,,G31,)</f>
        <v>345</v>
      </c>
      <c r="C31" s="1" cm="1">
        <f t="array" ref="C31">_xll.GetLatestPrice(F31,"Actual","AssessmentDate")</f>
        <v>45848.645833333336</v>
      </c>
      <c r="D31">
        <f t="shared" si="0"/>
        <v>2025</v>
      </c>
      <c r="E31">
        <f t="shared" si="1"/>
        <v>7</v>
      </c>
      <c r="F31" s="14" t="s">
        <v>232</v>
      </c>
      <c r="G31" s="14" t="s">
        <v>389</v>
      </c>
      <c r="H31" s="13" t="s">
        <v>390</v>
      </c>
    </row>
    <row r="32" spans="1:8" x14ac:dyDescent="0.25">
      <c r="A32" t="s">
        <v>35</v>
      </c>
      <c r="B32" s="15" cm="1">
        <f t="array" ref="B32">_xll.GetLatestPrice(F32,,G32,)</f>
        <v>413</v>
      </c>
      <c r="C32" s="1" cm="1">
        <f t="array" ref="C32">_xll.GetLatestPrice(F32,"Actual","AssessmentDate")</f>
        <v>45848.645833333336</v>
      </c>
      <c r="D32">
        <f t="shared" si="0"/>
        <v>2025</v>
      </c>
      <c r="E32">
        <f t="shared" si="1"/>
        <v>7</v>
      </c>
      <c r="F32" s="14" t="s">
        <v>233</v>
      </c>
      <c r="G32" s="14" t="s">
        <v>389</v>
      </c>
      <c r="H32" s="13" t="s">
        <v>390</v>
      </c>
    </row>
    <row r="33" spans="1:8" x14ac:dyDescent="0.25">
      <c r="A33" t="s">
        <v>36</v>
      </c>
      <c r="B33" s="15" cm="1">
        <f t="array" ref="B33">_xll.GetLatestPrice(F33,,G33,)</f>
        <v>354</v>
      </c>
      <c r="C33" s="1" cm="1">
        <f t="array" ref="C33">_xll.GetLatestPrice(F33,"Actual","AssessmentDate")</f>
        <v>45848.645833333336</v>
      </c>
      <c r="D33">
        <f t="shared" si="0"/>
        <v>2025</v>
      </c>
      <c r="E33">
        <f t="shared" si="1"/>
        <v>7</v>
      </c>
      <c r="F33" s="14" t="s">
        <v>234</v>
      </c>
      <c r="G33" s="14" t="s">
        <v>389</v>
      </c>
      <c r="H33" s="13" t="s">
        <v>390</v>
      </c>
    </row>
    <row r="34" spans="1:8" x14ac:dyDescent="0.25">
      <c r="A34" t="s">
        <v>37</v>
      </c>
      <c r="B34" s="15" cm="1">
        <f t="array" ref="B34">_xll.GetLatestPrice(F34,,G34,)</f>
        <v>299</v>
      </c>
      <c r="C34" s="1" cm="1">
        <f t="array" ref="C34">_xll.GetLatestPrice(F34,"Actual","AssessmentDate")</f>
        <v>45848.645833333336</v>
      </c>
      <c r="D34">
        <f t="shared" si="0"/>
        <v>2025</v>
      </c>
      <c r="E34">
        <f t="shared" si="1"/>
        <v>7</v>
      </c>
      <c r="F34" s="14" t="s">
        <v>235</v>
      </c>
      <c r="G34" s="14" t="s">
        <v>389</v>
      </c>
      <c r="H34" s="13" t="s">
        <v>390</v>
      </c>
    </row>
    <row r="35" spans="1:8" x14ac:dyDescent="0.25">
      <c r="A35" t="s">
        <v>38</v>
      </c>
      <c r="B35" s="15" cm="1">
        <f t="array" ref="B35">_xll.GetLatestPrice(F35,,G35,)</f>
        <v>315</v>
      </c>
      <c r="C35" s="1" cm="1">
        <f t="array" ref="C35">_xll.GetLatestPrice(F35,"Actual","AssessmentDate")</f>
        <v>45848.645833333336</v>
      </c>
      <c r="D35">
        <f t="shared" si="0"/>
        <v>2025</v>
      </c>
      <c r="E35">
        <f t="shared" si="1"/>
        <v>7</v>
      </c>
      <c r="F35" s="14" t="s">
        <v>236</v>
      </c>
      <c r="G35" s="14" t="s">
        <v>389</v>
      </c>
      <c r="H35" s="13" t="s">
        <v>390</v>
      </c>
    </row>
    <row r="36" spans="1:8" x14ac:dyDescent="0.25">
      <c r="A36" t="s">
        <v>39</v>
      </c>
      <c r="B36" s="15" cm="1">
        <f t="array" ref="B36">_xll.GetLatestPrice(F36,,G36,)</f>
        <v>289</v>
      </c>
      <c r="C36" s="1" cm="1">
        <f t="array" ref="C36">_xll.GetLatestPrice(F36,"Actual","AssessmentDate")</f>
        <v>45848.645833333336</v>
      </c>
      <c r="D36">
        <f t="shared" si="0"/>
        <v>2025</v>
      </c>
      <c r="E36">
        <f t="shared" si="1"/>
        <v>7</v>
      </c>
      <c r="F36" s="14" t="s">
        <v>237</v>
      </c>
      <c r="G36" s="14" t="s">
        <v>389</v>
      </c>
      <c r="H36" s="13" t="s">
        <v>390</v>
      </c>
    </row>
    <row r="37" spans="1:8" x14ac:dyDescent="0.25">
      <c r="A37" t="s">
        <v>40</v>
      </c>
      <c r="B37" s="15" cm="1">
        <f t="array" ref="B37">_xll.GetLatestPrice(F37,,G37,)</f>
        <v>339</v>
      </c>
      <c r="C37" s="1" cm="1">
        <f t="array" ref="C37">_xll.GetLatestPrice(F37,"Actual","AssessmentDate")</f>
        <v>45848.645833333336</v>
      </c>
      <c r="D37">
        <f t="shared" si="0"/>
        <v>2025</v>
      </c>
      <c r="E37">
        <f t="shared" si="1"/>
        <v>7</v>
      </c>
      <c r="F37" s="14" t="s">
        <v>238</v>
      </c>
      <c r="G37" s="14" t="s">
        <v>389</v>
      </c>
      <c r="H37" s="13" t="s">
        <v>390</v>
      </c>
    </row>
    <row r="38" spans="1:8" x14ac:dyDescent="0.25">
      <c r="A38" t="s">
        <v>41</v>
      </c>
      <c r="B38" s="15" cm="1">
        <f t="array" ref="B38">_xll.GetLatestPrice(F38,,G38,)</f>
        <v>302</v>
      </c>
      <c r="C38" s="1" cm="1">
        <f t="array" ref="C38">_xll.GetLatestPrice(F38,"Actual","AssessmentDate")</f>
        <v>45848.645833333336</v>
      </c>
      <c r="D38">
        <f t="shared" si="0"/>
        <v>2025</v>
      </c>
      <c r="E38">
        <f t="shared" si="1"/>
        <v>7</v>
      </c>
      <c r="F38" s="14" t="s">
        <v>239</v>
      </c>
      <c r="G38" s="14" t="s">
        <v>389</v>
      </c>
      <c r="H38" s="13" t="s">
        <v>390</v>
      </c>
    </row>
    <row r="39" spans="1:8" x14ac:dyDescent="0.25">
      <c r="A39" t="s">
        <v>42</v>
      </c>
      <c r="B39" s="15" cm="1">
        <f t="array" ref="B39">_xll.GetLatestPrice(F39,,G39,)</f>
        <v>335</v>
      </c>
      <c r="C39" s="1" cm="1">
        <f t="array" ref="C39">_xll.GetLatestPrice(F39,"Actual","AssessmentDate")</f>
        <v>45848.645833333336</v>
      </c>
      <c r="D39">
        <f t="shared" si="0"/>
        <v>2025</v>
      </c>
      <c r="E39">
        <f t="shared" si="1"/>
        <v>7</v>
      </c>
      <c r="F39" s="14" t="s">
        <v>240</v>
      </c>
      <c r="G39" s="14" t="s">
        <v>389</v>
      </c>
      <c r="H39" s="13" t="s">
        <v>390</v>
      </c>
    </row>
    <row r="40" spans="1:8" x14ac:dyDescent="0.25">
      <c r="A40" t="s">
        <v>43</v>
      </c>
      <c r="B40" s="15" cm="1">
        <f t="array" ref="B40">_xll.GetLatestPrice(F40,,G40,)</f>
        <v>295</v>
      </c>
      <c r="C40" s="1" cm="1">
        <f t="array" ref="C40">_xll.GetLatestPrice(F40,"Actual","AssessmentDate")</f>
        <v>45848.645833333336</v>
      </c>
      <c r="D40">
        <f t="shared" si="0"/>
        <v>2025</v>
      </c>
      <c r="E40">
        <f t="shared" si="1"/>
        <v>7</v>
      </c>
      <c r="F40" s="14" t="s">
        <v>241</v>
      </c>
      <c r="G40" s="14" t="s">
        <v>389</v>
      </c>
      <c r="H40" s="13" t="s">
        <v>390</v>
      </c>
    </row>
    <row r="41" spans="1:8" x14ac:dyDescent="0.25">
      <c r="A41" t="s">
        <v>44</v>
      </c>
      <c r="B41" s="15" cm="1">
        <f t="array" ref="B41">_xll.GetLatestPrice(F41,,G41,)</f>
        <v>290</v>
      </c>
      <c r="C41" s="1" cm="1">
        <f t="array" ref="C41">_xll.GetLatestPrice(F41,"Actual","AssessmentDate")</f>
        <v>45848.645833333336</v>
      </c>
      <c r="D41">
        <f t="shared" si="0"/>
        <v>2025</v>
      </c>
      <c r="E41">
        <f t="shared" si="1"/>
        <v>7</v>
      </c>
      <c r="F41" s="14" t="s">
        <v>242</v>
      </c>
      <c r="G41" s="14" t="s">
        <v>389</v>
      </c>
      <c r="H41" s="13" t="s">
        <v>390</v>
      </c>
    </row>
    <row r="42" spans="1:8" x14ac:dyDescent="0.25">
      <c r="A42" t="s">
        <v>45</v>
      </c>
      <c r="B42" s="15" cm="1">
        <f t="array" ref="B42">_xll.GetLatestPrice(F42,,G42,)</f>
        <v>285</v>
      </c>
      <c r="C42" s="1" cm="1">
        <f t="array" ref="C42">_xll.GetLatestPrice(F42,"Actual","AssessmentDate")</f>
        <v>45848.645833333336</v>
      </c>
      <c r="D42">
        <f t="shared" si="0"/>
        <v>2025</v>
      </c>
      <c r="E42">
        <f t="shared" si="1"/>
        <v>7</v>
      </c>
      <c r="F42" s="14" t="s">
        <v>243</v>
      </c>
      <c r="G42" s="14" t="s">
        <v>389</v>
      </c>
      <c r="H42" s="13" t="s">
        <v>390</v>
      </c>
    </row>
    <row r="43" spans="1:8" x14ac:dyDescent="0.25">
      <c r="A43" t="s">
        <v>46</v>
      </c>
      <c r="B43" s="15" cm="1">
        <f t="array" ref="B43">_xll.GetLatestPrice(F43,,G43,)</f>
        <v>335</v>
      </c>
      <c r="C43" s="1" cm="1">
        <f t="array" ref="C43">_xll.GetLatestPrice(F43,"Actual","AssessmentDate")</f>
        <v>45848.645833333336</v>
      </c>
      <c r="D43">
        <f t="shared" si="0"/>
        <v>2025</v>
      </c>
      <c r="E43">
        <f t="shared" si="1"/>
        <v>7</v>
      </c>
      <c r="F43" s="14" t="s">
        <v>244</v>
      </c>
      <c r="G43" s="14" t="s">
        <v>389</v>
      </c>
      <c r="H43" s="13" t="s">
        <v>390</v>
      </c>
    </row>
    <row r="44" spans="1:8" x14ac:dyDescent="0.25">
      <c r="A44" t="s">
        <v>47</v>
      </c>
      <c r="B44" s="15" cm="1">
        <f t="array" ref="B44">_xll.GetLatestPrice(F44,,G44,)</f>
        <v>275</v>
      </c>
      <c r="C44" s="1" cm="1">
        <f t="array" ref="C44">_xll.GetLatestPrice(F44,"Actual","AssessmentDate")</f>
        <v>45848.645833333336</v>
      </c>
      <c r="D44">
        <f t="shared" si="0"/>
        <v>2025</v>
      </c>
      <c r="E44">
        <f t="shared" si="1"/>
        <v>7</v>
      </c>
      <c r="F44" s="14" t="s">
        <v>245</v>
      </c>
      <c r="G44" s="14" t="s">
        <v>389</v>
      </c>
      <c r="H44" s="13" t="s">
        <v>390</v>
      </c>
    </row>
    <row r="45" spans="1:8" x14ac:dyDescent="0.25">
      <c r="A45" t="s">
        <v>48</v>
      </c>
      <c r="B45" s="15" cm="1">
        <f t="array" ref="B45">_xll.GetLatestPrice(F45,,G45,)</f>
        <v>385</v>
      </c>
      <c r="C45" s="1" cm="1">
        <f t="array" ref="C45">_xll.GetLatestPrice(F45,"Actual","AssessmentDate")</f>
        <v>45848.645833333336</v>
      </c>
      <c r="D45">
        <f t="shared" si="0"/>
        <v>2025</v>
      </c>
      <c r="E45">
        <f t="shared" si="1"/>
        <v>7</v>
      </c>
      <c r="F45" s="14" t="s">
        <v>246</v>
      </c>
      <c r="G45" s="14" t="s">
        <v>389</v>
      </c>
      <c r="H45" s="13" t="s">
        <v>390</v>
      </c>
    </row>
    <row r="46" spans="1:8" x14ac:dyDescent="0.25">
      <c r="A46" t="s">
        <v>49</v>
      </c>
      <c r="B46" s="15" cm="1">
        <f t="array" ref="B46">_xll.GetLatestPrice(F46,,G46,)</f>
        <v>313</v>
      </c>
      <c r="C46" s="1" cm="1">
        <f t="array" ref="C46">_xll.GetLatestPrice(F46,"Actual","AssessmentDate")</f>
        <v>45848.645833333336</v>
      </c>
      <c r="D46">
        <f t="shared" si="0"/>
        <v>2025</v>
      </c>
      <c r="E46">
        <f t="shared" si="1"/>
        <v>7</v>
      </c>
      <c r="F46" s="14" t="s">
        <v>247</v>
      </c>
      <c r="G46" s="14" t="s">
        <v>389</v>
      </c>
      <c r="H46" s="13" t="s">
        <v>390</v>
      </c>
    </row>
    <row r="47" spans="1:8" x14ac:dyDescent="0.25">
      <c r="A47" t="s">
        <v>50</v>
      </c>
      <c r="B47" s="15" cm="1">
        <f t="array" ref="B47">_xll.GetLatestPrice(F47,,G47,)</f>
        <v>313</v>
      </c>
      <c r="C47" s="1" cm="1">
        <f t="array" ref="C47">_xll.GetLatestPrice(F47,"Actual","AssessmentDate")</f>
        <v>45848.645833333336</v>
      </c>
      <c r="D47">
        <f t="shared" si="0"/>
        <v>2025</v>
      </c>
      <c r="E47">
        <f t="shared" si="1"/>
        <v>7</v>
      </c>
      <c r="F47" s="14" t="s">
        <v>248</v>
      </c>
      <c r="G47" s="14" t="s">
        <v>389</v>
      </c>
      <c r="H47" s="13" t="s">
        <v>390</v>
      </c>
    </row>
    <row r="48" spans="1:8" x14ac:dyDescent="0.25">
      <c r="A48" t="s">
        <v>51</v>
      </c>
      <c r="B48" s="15" cm="1">
        <f t="array" ref="B48">_xll.GetLatestPrice(F48,,G48,)</f>
        <v>340</v>
      </c>
      <c r="C48" s="1" cm="1">
        <f t="array" ref="C48">_xll.GetLatestPrice(F48,"Actual","AssessmentDate")</f>
        <v>45848.645833333336</v>
      </c>
      <c r="D48">
        <f t="shared" si="0"/>
        <v>2025</v>
      </c>
      <c r="E48">
        <f t="shared" si="1"/>
        <v>7</v>
      </c>
      <c r="F48" s="14" t="s">
        <v>249</v>
      </c>
      <c r="G48" s="14" t="s">
        <v>389</v>
      </c>
      <c r="H48" s="13" t="s">
        <v>390</v>
      </c>
    </row>
    <row r="49" spans="1:8" x14ac:dyDescent="0.25">
      <c r="A49" t="s">
        <v>52</v>
      </c>
      <c r="B49" s="15" cm="1">
        <f t="array" ref="B49">_xll.GetLatestPrice(F49,,G49,)</f>
        <v>350</v>
      </c>
      <c r="C49" s="1" cm="1">
        <f t="array" ref="C49">_xll.GetLatestPrice(F49,"Actual","AssessmentDate")</f>
        <v>45848.645833333336</v>
      </c>
      <c r="D49">
        <f t="shared" si="0"/>
        <v>2025</v>
      </c>
      <c r="E49">
        <f t="shared" si="1"/>
        <v>7</v>
      </c>
      <c r="F49" s="14" t="s">
        <v>250</v>
      </c>
      <c r="G49" s="14" t="s">
        <v>389</v>
      </c>
      <c r="H49" s="13" t="s">
        <v>390</v>
      </c>
    </row>
    <row r="50" spans="1:8" x14ac:dyDescent="0.25">
      <c r="A50" t="s">
        <v>53</v>
      </c>
      <c r="B50" s="15" cm="1">
        <f t="array" ref="B50">_xll.GetLatestPrice(F50,,G50,)</f>
        <v>310</v>
      </c>
      <c r="C50" s="1" cm="1">
        <f t="array" ref="C50">_xll.GetLatestPrice(F50,"Actual","AssessmentDate")</f>
        <v>45848.645833333336</v>
      </c>
      <c r="D50">
        <f t="shared" si="0"/>
        <v>2025</v>
      </c>
      <c r="E50">
        <f t="shared" si="1"/>
        <v>7</v>
      </c>
      <c r="F50" s="14" t="s">
        <v>251</v>
      </c>
      <c r="G50" s="14" t="s">
        <v>389</v>
      </c>
      <c r="H50" s="13" t="s">
        <v>390</v>
      </c>
    </row>
    <row r="51" spans="1:8" x14ac:dyDescent="0.25">
      <c r="A51" t="s">
        <v>54</v>
      </c>
      <c r="B51" s="15" cm="1">
        <f t="array" ref="B51">_xll.GetLatestPrice(F51,,G51,)</f>
        <v>410</v>
      </c>
      <c r="C51" s="1" cm="1">
        <f t="array" ref="C51">_xll.GetLatestPrice(F51,"Actual","AssessmentDate")</f>
        <v>45848.645833333336</v>
      </c>
      <c r="D51">
        <f t="shared" si="0"/>
        <v>2025</v>
      </c>
      <c r="E51">
        <f t="shared" si="1"/>
        <v>7</v>
      </c>
      <c r="F51" s="14" t="s">
        <v>252</v>
      </c>
      <c r="G51" s="14" t="s">
        <v>389</v>
      </c>
      <c r="H51" s="13" t="s">
        <v>390</v>
      </c>
    </row>
    <row r="52" spans="1:8" x14ac:dyDescent="0.25">
      <c r="A52" t="s">
        <v>55</v>
      </c>
      <c r="B52" s="15" cm="1">
        <f t="array" ref="B52">_xll.GetLatestPrice(F52,,G52,)</f>
        <v>580</v>
      </c>
      <c r="C52" s="1" cm="1">
        <f t="array" ref="C52">_xll.GetLatestPrice(F52,"Actual","AssessmentDate")</f>
        <v>45848.645833333336</v>
      </c>
      <c r="D52">
        <f t="shared" si="0"/>
        <v>2025</v>
      </c>
      <c r="E52">
        <f t="shared" si="1"/>
        <v>7</v>
      </c>
      <c r="F52" s="14" t="s">
        <v>253</v>
      </c>
      <c r="G52" s="14" t="s">
        <v>389</v>
      </c>
      <c r="H52" s="13" t="s">
        <v>390</v>
      </c>
    </row>
    <row r="53" spans="1:8" x14ac:dyDescent="0.25">
      <c r="A53" t="s">
        <v>56</v>
      </c>
      <c r="B53" s="15" cm="1">
        <f t="array" ref="B53">_xll.GetLatestPrice(F53,,G53,)</f>
        <v>515</v>
      </c>
      <c r="C53" s="1" cm="1">
        <f t="array" ref="C53">_xll.GetLatestPrice(F53,"Actual","AssessmentDate")</f>
        <v>45848.645833333336</v>
      </c>
      <c r="D53">
        <f t="shared" si="0"/>
        <v>2025</v>
      </c>
      <c r="E53">
        <f t="shared" si="1"/>
        <v>7</v>
      </c>
      <c r="F53" s="14" t="s">
        <v>254</v>
      </c>
      <c r="G53" s="14" t="s">
        <v>389</v>
      </c>
      <c r="H53" s="13" t="s">
        <v>390</v>
      </c>
    </row>
    <row r="54" spans="1:8" x14ac:dyDescent="0.25">
      <c r="A54" t="s">
        <v>57</v>
      </c>
      <c r="B54" s="15" cm="1">
        <f t="array" ref="B54">_xll.GetLatestPrice(F54,,G54,)</f>
        <v>495</v>
      </c>
      <c r="C54" s="1" cm="1">
        <f t="array" ref="C54">_xll.GetLatestPrice(F54,"Actual","AssessmentDate")</f>
        <v>45848.645833333336</v>
      </c>
      <c r="D54">
        <f t="shared" si="0"/>
        <v>2025</v>
      </c>
      <c r="E54">
        <f t="shared" si="1"/>
        <v>7</v>
      </c>
      <c r="F54" s="14" t="s">
        <v>255</v>
      </c>
      <c r="G54" s="14" t="s">
        <v>389</v>
      </c>
      <c r="H54" s="13" t="s">
        <v>390</v>
      </c>
    </row>
    <row r="55" spans="1:8" x14ac:dyDescent="0.25">
      <c r="A55" t="s">
        <v>58</v>
      </c>
      <c r="B55" s="15" cm="1">
        <f t="array" ref="B55">_xll.GetLatestPrice(F55,,G55,)</f>
        <v>575</v>
      </c>
      <c r="C55" s="1" cm="1">
        <f t="array" ref="C55">_xll.GetLatestPrice(F55,"Actual","AssessmentDate")</f>
        <v>45848.645833333336</v>
      </c>
      <c r="D55">
        <f t="shared" si="0"/>
        <v>2025</v>
      </c>
      <c r="E55">
        <f t="shared" si="1"/>
        <v>7</v>
      </c>
      <c r="F55" s="14" t="s">
        <v>256</v>
      </c>
      <c r="G55" s="14" t="s">
        <v>389</v>
      </c>
      <c r="H55" s="13" t="s">
        <v>390</v>
      </c>
    </row>
    <row r="56" spans="1:8" x14ac:dyDescent="0.25">
      <c r="A56" t="s">
        <v>59</v>
      </c>
      <c r="B56" s="15" cm="1">
        <f t="array" ref="B56">_xll.GetLatestPrice(F56,,G56,)</f>
        <v>405</v>
      </c>
      <c r="C56" s="1" cm="1">
        <f t="array" ref="C56">_xll.GetLatestPrice(F56,"Actual","AssessmentDate")</f>
        <v>45848.645833333336</v>
      </c>
      <c r="D56">
        <f t="shared" si="0"/>
        <v>2025</v>
      </c>
      <c r="E56">
        <f t="shared" si="1"/>
        <v>7</v>
      </c>
      <c r="F56" s="14" t="s">
        <v>257</v>
      </c>
      <c r="G56" s="14" t="s">
        <v>389</v>
      </c>
      <c r="H56" s="13" t="s">
        <v>390</v>
      </c>
    </row>
    <row r="57" spans="1:8" x14ac:dyDescent="0.25">
      <c r="A57" t="s">
        <v>60</v>
      </c>
      <c r="B57" s="15" cm="1">
        <f t="array" ref="B57">_xll.GetLatestPrice(F57,,G57,)</f>
        <v>510</v>
      </c>
      <c r="C57" s="1" cm="1">
        <f t="array" ref="C57">_xll.GetLatestPrice(F57,"Actual","AssessmentDate")</f>
        <v>45848.645833333336</v>
      </c>
      <c r="D57">
        <f t="shared" si="0"/>
        <v>2025</v>
      </c>
      <c r="E57">
        <f t="shared" si="1"/>
        <v>7</v>
      </c>
      <c r="F57" s="14" t="s">
        <v>258</v>
      </c>
      <c r="G57" s="14" t="s">
        <v>389</v>
      </c>
      <c r="H57" s="13" t="s">
        <v>390</v>
      </c>
    </row>
    <row r="58" spans="1:8" x14ac:dyDescent="0.25">
      <c r="A58" t="s">
        <v>61</v>
      </c>
      <c r="B58" s="15" cm="1">
        <f t="array" ref="B58">_xll.GetLatestPrice(F58,,G58,)</f>
        <v>605</v>
      </c>
      <c r="C58" s="1" cm="1">
        <f t="array" ref="C58">_xll.GetLatestPrice(F58,"Actual","AssessmentDate")</f>
        <v>45848.645833333336</v>
      </c>
      <c r="D58">
        <f t="shared" si="0"/>
        <v>2025</v>
      </c>
      <c r="E58">
        <f t="shared" si="1"/>
        <v>7</v>
      </c>
      <c r="F58" s="14" t="s">
        <v>259</v>
      </c>
      <c r="G58" s="14" t="s">
        <v>389</v>
      </c>
      <c r="H58" s="13" t="s">
        <v>390</v>
      </c>
    </row>
    <row r="59" spans="1:8" x14ac:dyDescent="0.25">
      <c r="A59" t="s">
        <v>62</v>
      </c>
      <c r="B59" s="15" cm="1">
        <f t="array" ref="B59">_xll.GetLatestPrice(F59,,G59,)</f>
        <v>510</v>
      </c>
      <c r="C59" s="1" cm="1">
        <f t="array" ref="C59">_xll.GetLatestPrice(F59,"Actual","AssessmentDate")</f>
        <v>45848.645833333336</v>
      </c>
      <c r="D59">
        <f t="shared" si="0"/>
        <v>2025</v>
      </c>
      <c r="E59">
        <f t="shared" si="1"/>
        <v>7</v>
      </c>
      <c r="F59" s="14" t="s">
        <v>260</v>
      </c>
      <c r="G59" s="14" t="s">
        <v>389</v>
      </c>
      <c r="H59" s="13" t="s">
        <v>390</v>
      </c>
    </row>
    <row r="60" spans="1:8" x14ac:dyDescent="0.25">
      <c r="A60" t="s">
        <v>63</v>
      </c>
      <c r="B60" s="15" cm="1">
        <f t="array" ref="B60">_xll.GetLatestPrice(F60,,G60,)</f>
        <v>505</v>
      </c>
      <c r="C60" s="1" cm="1">
        <f t="array" ref="C60">_xll.GetLatestPrice(F60,"Actual","AssessmentDate")</f>
        <v>45848.645833333336</v>
      </c>
      <c r="D60">
        <f t="shared" si="0"/>
        <v>2025</v>
      </c>
      <c r="E60">
        <f t="shared" si="1"/>
        <v>7</v>
      </c>
      <c r="F60" s="14" t="s">
        <v>261</v>
      </c>
      <c r="G60" s="14" t="s">
        <v>389</v>
      </c>
      <c r="H60" s="13" t="s">
        <v>390</v>
      </c>
    </row>
    <row r="61" spans="1:8" x14ac:dyDescent="0.25">
      <c r="A61" t="s">
        <v>64</v>
      </c>
      <c r="B61" s="15" cm="1">
        <f t="array" ref="B61">_xll.GetLatestPrice(F61,,G61,)</f>
        <v>405</v>
      </c>
      <c r="C61" s="1" cm="1">
        <f t="array" ref="C61">_xll.GetLatestPrice(F61,"Actual","AssessmentDate")</f>
        <v>45848.645833333336</v>
      </c>
      <c r="D61">
        <f t="shared" si="0"/>
        <v>2025</v>
      </c>
      <c r="E61">
        <f t="shared" si="1"/>
        <v>7</v>
      </c>
      <c r="F61" s="14" t="s">
        <v>262</v>
      </c>
      <c r="G61" s="14" t="s">
        <v>389</v>
      </c>
      <c r="H61" s="13" t="s">
        <v>390</v>
      </c>
    </row>
    <row r="62" spans="1:8" x14ac:dyDescent="0.25">
      <c r="A62" t="s">
        <v>65</v>
      </c>
      <c r="B62" s="15" cm="1">
        <f t="array" ref="B62">_xll.GetLatestPrice(F62,,G62,)</f>
        <v>515</v>
      </c>
      <c r="C62" s="1" cm="1">
        <f t="array" ref="C62">_xll.GetLatestPrice(F62,"Actual","AssessmentDate")</f>
        <v>45848.645833333336</v>
      </c>
      <c r="D62">
        <f t="shared" si="0"/>
        <v>2025</v>
      </c>
      <c r="E62">
        <f t="shared" si="1"/>
        <v>7</v>
      </c>
      <c r="F62" s="14" t="s">
        <v>263</v>
      </c>
      <c r="G62" s="14" t="s">
        <v>389</v>
      </c>
      <c r="H62" s="13" t="s">
        <v>390</v>
      </c>
    </row>
    <row r="63" spans="1:8" x14ac:dyDescent="0.25">
      <c r="A63" t="s">
        <v>66</v>
      </c>
      <c r="B63" s="15" cm="1">
        <f t="array" ref="B63">_xll.GetLatestPrice(F63,,G63,)</f>
        <v>445</v>
      </c>
      <c r="C63" s="1" cm="1">
        <f t="array" ref="C63">_xll.GetLatestPrice(F63,"Actual","AssessmentDate")</f>
        <v>45848.645833333336</v>
      </c>
      <c r="D63">
        <f t="shared" si="0"/>
        <v>2025</v>
      </c>
      <c r="E63">
        <f t="shared" si="1"/>
        <v>7</v>
      </c>
      <c r="F63" s="14" t="s">
        <v>264</v>
      </c>
      <c r="G63" s="14" t="s">
        <v>389</v>
      </c>
      <c r="H63" s="13" t="s">
        <v>390</v>
      </c>
    </row>
    <row r="64" spans="1:8" x14ac:dyDescent="0.25">
      <c r="A64" t="s">
        <v>67</v>
      </c>
      <c r="B64" s="15" cm="1">
        <f t="array" ref="B64">_xll.GetLatestPrice(F64,,G64,)</f>
        <v>395</v>
      </c>
      <c r="C64" s="1" cm="1">
        <f t="array" ref="C64">_xll.GetLatestPrice(F64,"Actual","AssessmentDate")</f>
        <v>45848.645833333336</v>
      </c>
      <c r="D64">
        <f t="shared" si="0"/>
        <v>2025</v>
      </c>
      <c r="E64">
        <f t="shared" si="1"/>
        <v>7</v>
      </c>
      <c r="F64" s="14" t="s">
        <v>265</v>
      </c>
      <c r="G64" s="14" t="s">
        <v>389</v>
      </c>
      <c r="H64" s="13" t="s">
        <v>390</v>
      </c>
    </row>
    <row r="65" spans="1:8" x14ac:dyDescent="0.25">
      <c r="A65" t="s">
        <v>68</v>
      </c>
      <c r="B65" s="15" cm="1">
        <f t="array" ref="B65">_xll.GetLatestPrice(F65,,G65,)</f>
        <v>410</v>
      </c>
      <c r="C65" s="1" cm="1">
        <f t="array" ref="C65">_xll.GetLatestPrice(F65,"Actual","AssessmentDate")</f>
        <v>45848.645833333336</v>
      </c>
      <c r="D65">
        <f t="shared" si="0"/>
        <v>2025</v>
      </c>
      <c r="E65">
        <f t="shared" si="1"/>
        <v>7</v>
      </c>
      <c r="F65" s="14" t="s">
        <v>266</v>
      </c>
      <c r="G65" s="14" t="s">
        <v>389</v>
      </c>
      <c r="H65" s="13" t="s">
        <v>390</v>
      </c>
    </row>
    <row r="66" spans="1:8" x14ac:dyDescent="0.25">
      <c r="A66" t="s">
        <v>69</v>
      </c>
      <c r="B66" s="15" cm="1">
        <f t="array" ref="B66">_xll.GetLatestPrice(F66,,G66,)</f>
        <v>570</v>
      </c>
      <c r="C66" s="1" cm="1">
        <f t="array" ref="C66">_xll.GetLatestPrice(F66,"Actual","AssessmentDate")</f>
        <v>45848.645833333336</v>
      </c>
      <c r="D66">
        <f t="shared" si="0"/>
        <v>2025</v>
      </c>
      <c r="E66">
        <f t="shared" si="1"/>
        <v>7</v>
      </c>
      <c r="F66" s="14" t="s">
        <v>267</v>
      </c>
      <c r="G66" s="14" t="s">
        <v>389</v>
      </c>
      <c r="H66" s="13" t="s">
        <v>390</v>
      </c>
    </row>
    <row r="67" spans="1:8" x14ac:dyDescent="0.25">
      <c r="A67" t="s">
        <v>70</v>
      </c>
      <c r="B67" s="15" cm="1">
        <f t="array" ref="B67">_xll.GetLatestPrice(F67,,G67,)</f>
        <v>505</v>
      </c>
      <c r="C67" s="1" cm="1">
        <f t="array" ref="C67">_xll.GetLatestPrice(F67,"Actual","AssessmentDate")</f>
        <v>45848.645833333336</v>
      </c>
      <c r="D67">
        <f t="shared" ref="D67:D130" si="2">YEAR(C67)</f>
        <v>2025</v>
      </c>
      <c r="E67">
        <f t="shared" ref="E67:E130" si="3">MONTH(C67)</f>
        <v>7</v>
      </c>
      <c r="F67" s="14" t="s">
        <v>268</v>
      </c>
      <c r="G67" s="14" t="s">
        <v>389</v>
      </c>
      <c r="H67" s="13" t="s">
        <v>390</v>
      </c>
    </row>
    <row r="68" spans="1:8" x14ac:dyDescent="0.25">
      <c r="A68" t="s">
        <v>71</v>
      </c>
      <c r="B68" s="15" cm="1">
        <f t="array" ref="B68">_xll.GetLatestPrice(F68,,G68,)</f>
        <v>275</v>
      </c>
      <c r="C68" s="1" cm="1">
        <f t="array" ref="C68">_xll.GetLatestPrice(F68,"Actual","AssessmentDate")</f>
        <v>45848.645833333336</v>
      </c>
      <c r="D68">
        <f t="shared" si="2"/>
        <v>2025</v>
      </c>
      <c r="E68">
        <f t="shared" si="3"/>
        <v>7</v>
      </c>
      <c r="F68" s="14" t="s">
        <v>269</v>
      </c>
      <c r="G68" s="14" t="s">
        <v>389</v>
      </c>
      <c r="H68" s="13" t="s">
        <v>390</v>
      </c>
    </row>
    <row r="69" spans="1:8" x14ac:dyDescent="0.25">
      <c r="A69" t="s">
        <v>72</v>
      </c>
      <c r="B69" s="15" cm="1">
        <f t="array" ref="B69">_xll.GetLatestPrice(F69,,G69,)</f>
        <v>610</v>
      </c>
      <c r="C69" s="1" cm="1">
        <f t="array" ref="C69">_xll.GetLatestPrice(F69,"Actual","AssessmentDate")</f>
        <v>45848.647627314815</v>
      </c>
      <c r="D69">
        <f t="shared" si="2"/>
        <v>2025</v>
      </c>
      <c r="E69">
        <f t="shared" si="3"/>
        <v>7</v>
      </c>
      <c r="F69" s="14" t="s">
        <v>270</v>
      </c>
      <c r="G69" s="14" t="s">
        <v>389</v>
      </c>
      <c r="H69" s="13" t="s">
        <v>390</v>
      </c>
    </row>
    <row r="70" spans="1:8" x14ac:dyDescent="0.25">
      <c r="A70" t="s">
        <v>73</v>
      </c>
      <c r="B70" s="15" cm="1">
        <f t="array" ref="B70">_xll.GetLatestPrice(F70,,G70,)</f>
        <v>570</v>
      </c>
      <c r="C70" s="1" cm="1">
        <f t="array" ref="C70">_xll.GetLatestPrice(F70,"Actual","AssessmentDate")</f>
        <v>45848.647627314815</v>
      </c>
      <c r="D70">
        <f t="shared" si="2"/>
        <v>2025</v>
      </c>
      <c r="E70">
        <f t="shared" si="3"/>
        <v>7</v>
      </c>
      <c r="F70" s="14" t="s">
        <v>271</v>
      </c>
      <c r="G70" s="14" t="s">
        <v>389</v>
      </c>
      <c r="H70" s="13" t="s">
        <v>390</v>
      </c>
    </row>
    <row r="71" spans="1:8" x14ac:dyDescent="0.25">
      <c r="A71" t="s">
        <v>74</v>
      </c>
      <c r="B71" s="15" cm="1">
        <f t="array" ref="B71">_xll.GetLatestPrice(F71,,G71,)</f>
        <v>585</v>
      </c>
      <c r="C71" s="1" cm="1">
        <f t="array" ref="C71">_xll.GetLatestPrice(F71,"Actual","AssessmentDate")</f>
        <v>45848.647627314815</v>
      </c>
      <c r="D71">
        <f t="shared" si="2"/>
        <v>2025</v>
      </c>
      <c r="E71">
        <f t="shared" si="3"/>
        <v>7</v>
      </c>
      <c r="F71" s="14" t="s">
        <v>272</v>
      </c>
      <c r="G71" s="14" t="s">
        <v>389</v>
      </c>
      <c r="H71" s="13" t="s">
        <v>390</v>
      </c>
    </row>
    <row r="72" spans="1:8" x14ac:dyDescent="0.25">
      <c r="A72" t="s">
        <v>75</v>
      </c>
      <c r="B72" s="15" cm="1">
        <f t="array" ref="B72">_xll.GetLatestPrice(F72,,G72,)</f>
        <v>730</v>
      </c>
      <c r="C72" s="1" cm="1">
        <f t="array" ref="C72">_xll.GetLatestPrice(F72,"Actual","AssessmentDate")</f>
        <v>45848.647627314815</v>
      </c>
      <c r="D72">
        <f t="shared" si="2"/>
        <v>2025</v>
      </c>
      <c r="E72">
        <f t="shared" si="3"/>
        <v>7</v>
      </c>
      <c r="F72" s="14" t="s">
        <v>273</v>
      </c>
      <c r="G72" s="14" t="s">
        <v>389</v>
      </c>
      <c r="H72" s="13" t="s">
        <v>390</v>
      </c>
    </row>
    <row r="73" spans="1:8" x14ac:dyDescent="0.25">
      <c r="A73" t="s">
        <v>76</v>
      </c>
      <c r="B73" s="15" cm="1">
        <f t="array" ref="B73">_xll.GetLatestPrice(F73,,G73,)</f>
        <v>665</v>
      </c>
      <c r="C73" s="1" cm="1">
        <f t="array" ref="C73">_xll.GetLatestPrice(F73,"Actual","AssessmentDate")</f>
        <v>45848.647627314815</v>
      </c>
      <c r="D73">
        <f t="shared" si="2"/>
        <v>2025</v>
      </c>
      <c r="E73">
        <f t="shared" si="3"/>
        <v>7</v>
      </c>
      <c r="F73" s="14" t="s">
        <v>274</v>
      </c>
      <c r="G73" s="14" t="s">
        <v>389</v>
      </c>
      <c r="H73" s="13" t="s">
        <v>390</v>
      </c>
    </row>
    <row r="74" spans="1:8" x14ac:dyDescent="0.25">
      <c r="A74" t="s">
        <v>77</v>
      </c>
      <c r="B74" s="15" cm="1">
        <f t="array" ref="B74">_xll.GetLatestPrice(F74,,G74,)</f>
        <v>900</v>
      </c>
      <c r="C74" s="1" cm="1">
        <f t="array" ref="C74">_xll.GetLatestPrice(F74,"Actual","AssessmentDate")</f>
        <v>45848.645833333336</v>
      </c>
      <c r="D74">
        <f t="shared" si="2"/>
        <v>2025</v>
      </c>
      <c r="E74">
        <f t="shared" si="3"/>
        <v>7</v>
      </c>
      <c r="F74" s="14" t="s">
        <v>275</v>
      </c>
      <c r="G74" s="14" t="s">
        <v>389</v>
      </c>
      <c r="H74" s="13" t="s">
        <v>390</v>
      </c>
    </row>
    <row r="75" spans="1:8" x14ac:dyDescent="0.25">
      <c r="A75" t="s">
        <v>78</v>
      </c>
      <c r="B75" s="15" cm="1">
        <f t="array" ref="B75">_xll.GetLatestPrice(F75,,G75,)</f>
        <v>645</v>
      </c>
      <c r="C75" s="1" cm="1">
        <f t="array" ref="C75">_xll.GetLatestPrice(F75,"Actual","AssessmentDate")</f>
        <v>45848.645833333336</v>
      </c>
      <c r="D75">
        <f t="shared" si="2"/>
        <v>2025</v>
      </c>
      <c r="E75">
        <f t="shared" si="3"/>
        <v>7</v>
      </c>
      <c r="F75" s="14" t="s">
        <v>276</v>
      </c>
      <c r="G75" s="14" t="s">
        <v>389</v>
      </c>
      <c r="H75" s="13" t="s">
        <v>390</v>
      </c>
    </row>
    <row r="76" spans="1:8" x14ac:dyDescent="0.25">
      <c r="A76" t="s">
        <v>79</v>
      </c>
      <c r="B76" s="15" cm="1">
        <f t="array" ref="B76">_xll.GetLatestPrice(F76,,G76,)</f>
        <v>330</v>
      </c>
      <c r="C76" s="1" cm="1">
        <f t="array" ref="C76">_xll.GetLatestPrice(F76,"Actual","AssessmentDate")</f>
        <v>45848.645833333336</v>
      </c>
      <c r="D76">
        <f t="shared" si="2"/>
        <v>2025</v>
      </c>
      <c r="E76">
        <f t="shared" si="3"/>
        <v>7</v>
      </c>
      <c r="F76" s="14" t="s">
        <v>277</v>
      </c>
      <c r="G76" s="14" t="s">
        <v>389</v>
      </c>
      <c r="H76" s="13" t="s">
        <v>390</v>
      </c>
    </row>
    <row r="77" spans="1:8" x14ac:dyDescent="0.25">
      <c r="A77" t="s">
        <v>80</v>
      </c>
      <c r="B77" s="15" cm="1">
        <f t="array" ref="B77">_xll.GetLatestPrice(F77,,G77,)</f>
        <v>405</v>
      </c>
      <c r="C77" s="1" cm="1">
        <f t="array" ref="C77">_xll.GetLatestPrice(F77,"Actual","AssessmentDate")</f>
        <v>45849.4375</v>
      </c>
      <c r="D77">
        <f t="shared" si="2"/>
        <v>2025</v>
      </c>
      <c r="E77">
        <f t="shared" si="3"/>
        <v>7</v>
      </c>
      <c r="F77" s="14" t="s">
        <v>278</v>
      </c>
      <c r="G77" s="14" t="s">
        <v>389</v>
      </c>
      <c r="H77" s="13" t="s">
        <v>390</v>
      </c>
    </row>
    <row r="78" spans="1:8" x14ac:dyDescent="0.25">
      <c r="A78" t="s">
        <v>81</v>
      </c>
      <c r="B78" s="15" cm="1">
        <f t="array" ref="B78">_xll.GetLatestPrice(F78,,G78,)</f>
        <v>465</v>
      </c>
      <c r="C78" s="1" cm="1">
        <f t="array" ref="C78">_xll.GetLatestPrice(F78,"Actual","AssessmentDate")</f>
        <v>45849.4375</v>
      </c>
      <c r="D78">
        <f t="shared" si="2"/>
        <v>2025</v>
      </c>
      <c r="E78">
        <f t="shared" si="3"/>
        <v>7</v>
      </c>
      <c r="F78" s="14" t="s">
        <v>279</v>
      </c>
      <c r="G78" s="14" t="s">
        <v>389</v>
      </c>
      <c r="H78" s="13" t="s">
        <v>390</v>
      </c>
    </row>
    <row r="79" spans="1:8" x14ac:dyDescent="0.25">
      <c r="A79" t="s">
        <v>82</v>
      </c>
      <c r="B79" s="15" cm="1">
        <f t="array" ref="B79">_xll.GetLatestPrice(F79,,G79,)</f>
        <v>475</v>
      </c>
      <c r="C79" s="1" cm="1">
        <f t="array" ref="C79">_xll.GetLatestPrice(F79,"Actual","AssessmentDate")</f>
        <v>45849.4375</v>
      </c>
      <c r="D79">
        <f t="shared" si="2"/>
        <v>2025</v>
      </c>
      <c r="E79">
        <f t="shared" si="3"/>
        <v>7</v>
      </c>
      <c r="F79" s="14" t="s">
        <v>280</v>
      </c>
      <c r="G79" s="14" t="s">
        <v>389</v>
      </c>
      <c r="H79" s="13" t="s">
        <v>390</v>
      </c>
    </row>
    <row r="80" spans="1:8" x14ac:dyDescent="0.25">
      <c r="A80" t="s">
        <v>83</v>
      </c>
      <c r="B80" s="15" cm="1">
        <f t="array" ref="B80">_xll.GetLatestPrice(F80,,G80,)</f>
        <v>610</v>
      </c>
      <c r="C80" s="1" cm="1">
        <f t="array" ref="C80">_xll.GetLatestPrice(F80,"Actual","AssessmentDate")</f>
        <v>45849.4375</v>
      </c>
      <c r="D80">
        <f t="shared" si="2"/>
        <v>2025</v>
      </c>
      <c r="E80">
        <f t="shared" si="3"/>
        <v>7</v>
      </c>
      <c r="F80" s="14" t="s">
        <v>281</v>
      </c>
      <c r="G80" s="14" t="s">
        <v>389</v>
      </c>
      <c r="H80" s="13" t="s">
        <v>390</v>
      </c>
    </row>
    <row r="81" spans="1:8" x14ac:dyDescent="0.25">
      <c r="A81" t="s">
        <v>84</v>
      </c>
      <c r="B81" s="15" cm="1">
        <f t="array" ref="B81">_xll.GetLatestPrice(F81,,G81,)</f>
        <v>770</v>
      </c>
      <c r="C81" s="1" cm="1">
        <f t="array" ref="C81">_xll.GetLatestPrice(F81,"Actual","AssessmentDate")</f>
        <v>45849.4375</v>
      </c>
      <c r="D81">
        <f t="shared" si="2"/>
        <v>2025</v>
      </c>
      <c r="E81">
        <f t="shared" si="3"/>
        <v>7</v>
      </c>
      <c r="F81" s="14" t="s">
        <v>282</v>
      </c>
      <c r="G81" s="14" t="s">
        <v>389</v>
      </c>
      <c r="H81" s="13" t="s">
        <v>390</v>
      </c>
    </row>
    <row r="82" spans="1:8" x14ac:dyDescent="0.25">
      <c r="A82" t="s">
        <v>85</v>
      </c>
      <c r="B82" s="15" cm="1">
        <f t="array" ref="B82">_xll.GetLatestPrice(F82,,G82,)</f>
        <v>570</v>
      </c>
      <c r="C82" s="1" cm="1">
        <f t="array" ref="C82">_xll.GetLatestPrice(F82,"Actual","AssessmentDate")</f>
        <v>45849.4375</v>
      </c>
      <c r="D82">
        <f t="shared" si="2"/>
        <v>2025</v>
      </c>
      <c r="E82">
        <f t="shared" si="3"/>
        <v>7</v>
      </c>
      <c r="F82" s="14" t="s">
        <v>283</v>
      </c>
      <c r="G82" s="14" t="s">
        <v>389</v>
      </c>
      <c r="H82" s="13" t="s">
        <v>390</v>
      </c>
    </row>
    <row r="83" spans="1:8" x14ac:dyDescent="0.25">
      <c r="A83" t="s">
        <v>86</v>
      </c>
      <c r="B83" s="15" cm="1">
        <f t="array" ref="B83">_xll.GetLatestPrice(F83,,G83,)</f>
        <v>630</v>
      </c>
      <c r="C83" s="1" cm="1">
        <f t="array" ref="C83">_xll.GetLatestPrice(F83,"Actual","AssessmentDate")</f>
        <v>45849.4375</v>
      </c>
      <c r="D83">
        <f t="shared" si="2"/>
        <v>2025</v>
      </c>
      <c r="E83">
        <f t="shared" si="3"/>
        <v>7</v>
      </c>
      <c r="F83" s="14" t="s">
        <v>284</v>
      </c>
      <c r="G83" s="14" t="s">
        <v>389</v>
      </c>
      <c r="H83" s="13" t="s">
        <v>390</v>
      </c>
    </row>
    <row r="84" spans="1:8" x14ac:dyDescent="0.25">
      <c r="A84" t="s">
        <v>87</v>
      </c>
      <c r="B84" s="15" cm="1">
        <f t="array" ref="B84">_xll.GetLatestPrice(F84,,G84,)</f>
        <v>345</v>
      </c>
      <c r="C84" s="1" cm="1">
        <f t="array" ref="C84">_xll.GetLatestPrice(F84,"Actual","AssessmentDate")</f>
        <v>45849.4375</v>
      </c>
      <c r="D84">
        <f t="shared" si="2"/>
        <v>2025</v>
      </c>
      <c r="E84">
        <f t="shared" si="3"/>
        <v>7</v>
      </c>
      <c r="F84" s="14" t="s">
        <v>285</v>
      </c>
      <c r="G84" s="14" t="s">
        <v>389</v>
      </c>
      <c r="H84" s="13" t="s">
        <v>390</v>
      </c>
    </row>
    <row r="85" spans="1:8" x14ac:dyDescent="0.25">
      <c r="A85" t="s">
        <v>88</v>
      </c>
      <c r="B85" s="15" cm="1">
        <f t="array" ref="B85">_xll.GetLatestPrice(F85,,G85,)</f>
        <v>416</v>
      </c>
      <c r="C85" s="1" cm="1">
        <f t="array" ref="C85">_xll.GetLatestPrice(F85,"Actual","AssessmentDate")</f>
        <v>45849.4375</v>
      </c>
      <c r="D85">
        <f t="shared" si="2"/>
        <v>2025</v>
      </c>
      <c r="E85">
        <f t="shared" si="3"/>
        <v>7</v>
      </c>
      <c r="F85" s="14" t="s">
        <v>286</v>
      </c>
      <c r="G85" s="14" t="s">
        <v>389</v>
      </c>
      <c r="H85" s="13" t="s">
        <v>390</v>
      </c>
    </row>
    <row r="86" spans="1:8" x14ac:dyDescent="0.25">
      <c r="A86" t="s">
        <v>89</v>
      </c>
      <c r="B86" s="15" cm="1">
        <f t="array" ref="B86">_xll.GetLatestPrice(F86,,G86,)</f>
        <v>421</v>
      </c>
      <c r="C86" s="1" cm="1">
        <f t="array" ref="C86">_xll.GetLatestPrice(F86,"Actual","AssessmentDate")</f>
        <v>45849.4375</v>
      </c>
      <c r="D86">
        <f t="shared" si="2"/>
        <v>2025</v>
      </c>
      <c r="E86">
        <f t="shared" si="3"/>
        <v>7</v>
      </c>
      <c r="F86" s="14" t="s">
        <v>287</v>
      </c>
      <c r="G86" s="14" t="s">
        <v>389</v>
      </c>
      <c r="H86" s="13" t="s">
        <v>390</v>
      </c>
    </row>
    <row r="87" spans="1:8" x14ac:dyDescent="0.25">
      <c r="A87" t="s">
        <v>90</v>
      </c>
      <c r="B87" s="15" cm="1">
        <f t="array" ref="B87">_xll.GetLatestPrice(F87,,G87,)</f>
        <v>476</v>
      </c>
      <c r="C87" s="1" cm="1">
        <f t="array" ref="C87">_xll.GetLatestPrice(F87,"Actual","AssessmentDate")</f>
        <v>45849.4375</v>
      </c>
      <c r="D87">
        <f t="shared" si="2"/>
        <v>2025</v>
      </c>
      <c r="E87">
        <f t="shared" si="3"/>
        <v>7</v>
      </c>
      <c r="F87" s="14" t="s">
        <v>288</v>
      </c>
      <c r="G87" s="14" t="s">
        <v>389</v>
      </c>
      <c r="H87" s="13" t="s">
        <v>390</v>
      </c>
    </row>
    <row r="88" spans="1:8" x14ac:dyDescent="0.25">
      <c r="A88" t="s">
        <v>91</v>
      </c>
      <c r="B88" s="15" cm="1">
        <f t="array" ref="B88">_xll.GetLatestPrice(F88,,G88,)</f>
        <v>655</v>
      </c>
      <c r="C88" s="1" cm="1">
        <f t="array" ref="C88">_xll.GetLatestPrice(F88,"Actual","AssessmentDate")</f>
        <v>45849.4375</v>
      </c>
      <c r="D88">
        <f t="shared" si="2"/>
        <v>2025</v>
      </c>
      <c r="E88">
        <f t="shared" si="3"/>
        <v>7</v>
      </c>
      <c r="F88" s="14" t="s">
        <v>289</v>
      </c>
      <c r="G88" s="14" t="s">
        <v>389</v>
      </c>
      <c r="H88" s="13" t="s">
        <v>390</v>
      </c>
    </row>
    <row r="89" spans="1:8" x14ac:dyDescent="0.25">
      <c r="A89" t="s">
        <v>92</v>
      </c>
      <c r="B89" s="15" cm="1">
        <f t="array" ref="B89">_xll.GetLatestPrice(F89,,G89,)</f>
        <v>361</v>
      </c>
      <c r="C89" s="1" cm="1">
        <f t="array" ref="C89">_xll.GetLatestPrice(F89,"Actual","AssessmentDate")</f>
        <v>45849.4375</v>
      </c>
      <c r="D89">
        <f t="shared" si="2"/>
        <v>2025</v>
      </c>
      <c r="E89">
        <f t="shared" si="3"/>
        <v>7</v>
      </c>
      <c r="F89" s="14" t="s">
        <v>290</v>
      </c>
      <c r="G89" s="14" t="s">
        <v>389</v>
      </c>
      <c r="H89" s="13" t="s">
        <v>390</v>
      </c>
    </row>
    <row r="90" spans="1:8" x14ac:dyDescent="0.25">
      <c r="A90" t="s">
        <v>93</v>
      </c>
      <c r="B90" s="15" cm="1">
        <f t="array" ref="B90">_xll.GetLatestPrice(F90,,G90,)</f>
        <v>433</v>
      </c>
      <c r="C90" s="1" cm="1">
        <f t="array" ref="C90">_xll.GetLatestPrice(F90,"Actual","AssessmentDate")</f>
        <v>45849.4375</v>
      </c>
      <c r="D90">
        <f t="shared" si="2"/>
        <v>2025</v>
      </c>
      <c r="E90">
        <f t="shared" si="3"/>
        <v>7</v>
      </c>
      <c r="F90" s="14" t="s">
        <v>291</v>
      </c>
      <c r="G90" s="14" t="s">
        <v>389</v>
      </c>
      <c r="H90" s="13" t="s">
        <v>390</v>
      </c>
    </row>
    <row r="91" spans="1:8" x14ac:dyDescent="0.25">
      <c r="A91" t="s">
        <v>94</v>
      </c>
      <c r="B91" s="15" cm="1">
        <f t="array" ref="B91">_xll.GetLatestPrice(F91,,G91,)</f>
        <v>436</v>
      </c>
      <c r="C91" s="1" cm="1">
        <f t="array" ref="C91">_xll.GetLatestPrice(F91,"Actual","AssessmentDate")</f>
        <v>45849.4375</v>
      </c>
      <c r="D91">
        <f t="shared" si="2"/>
        <v>2025</v>
      </c>
      <c r="E91">
        <f t="shared" si="3"/>
        <v>7</v>
      </c>
      <c r="F91" s="14" t="s">
        <v>292</v>
      </c>
      <c r="G91" s="14" t="s">
        <v>389</v>
      </c>
      <c r="H91" s="13" t="s">
        <v>390</v>
      </c>
    </row>
    <row r="92" spans="1:8" x14ac:dyDescent="0.25">
      <c r="A92" t="s">
        <v>95</v>
      </c>
      <c r="B92" s="15" cm="1">
        <f t="array" ref="B92">_xll.GetLatestPrice(F92,,G92,)</f>
        <v>479</v>
      </c>
      <c r="C92" s="1" cm="1">
        <f t="array" ref="C92">_xll.GetLatestPrice(F92,"Actual","AssessmentDate")</f>
        <v>45849.4375</v>
      </c>
      <c r="D92">
        <f t="shared" si="2"/>
        <v>2025</v>
      </c>
      <c r="E92">
        <f t="shared" si="3"/>
        <v>7</v>
      </c>
      <c r="F92" s="14" t="s">
        <v>293</v>
      </c>
      <c r="G92" s="14" t="s">
        <v>389</v>
      </c>
      <c r="H92" s="13" t="s">
        <v>390</v>
      </c>
    </row>
    <row r="93" spans="1:8" x14ac:dyDescent="0.25">
      <c r="A93" t="s">
        <v>96</v>
      </c>
      <c r="B93" s="15" cm="1">
        <f t="array" ref="B93">_xll.GetLatestPrice(F93,,G93,)</f>
        <v>649</v>
      </c>
      <c r="C93" s="1" cm="1">
        <f t="array" ref="C93">_xll.GetLatestPrice(F93,"Actual","AssessmentDate")</f>
        <v>45849.4375</v>
      </c>
      <c r="D93">
        <f t="shared" si="2"/>
        <v>2025</v>
      </c>
      <c r="E93">
        <f t="shared" si="3"/>
        <v>7</v>
      </c>
      <c r="F93" s="14" t="s">
        <v>294</v>
      </c>
      <c r="G93" s="14" t="s">
        <v>389</v>
      </c>
      <c r="H93" s="13" t="s">
        <v>390</v>
      </c>
    </row>
    <row r="94" spans="1:8" x14ac:dyDescent="0.25">
      <c r="A94" t="s">
        <v>97</v>
      </c>
      <c r="B94" s="15" cm="1">
        <f t="array" ref="B94">_xll.GetLatestPrice(F94,,G94,)</f>
        <v>410</v>
      </c>
      <c r="C94" s="1" cm="1">
        <f t="array" ref="C94">_xll.GetLatestPrice(F94,"Actual","AssessmentDate")</f>
        <v>45849.4375</v>
      </c>
      <c r="D94">
        <f t="shared" si="2"/>
        <v>2025</v>
      </c>
      <c r="E94">
        <f t="shared" si="3"/>
        <v>7</v>
      </c>
      <c r="F94" s="14" t="s">
        <v>295</v>
      </c>
      <c r="G94" s="14" t="s">
        <v>389</v>
      </c>
      <c r="H94" s="13" t="s">
        <v>390</v>
      </c>
    </row>
    <row r="95" spans="1:8" x14ac:dyDescent="0.25">
      <c r="A95" t="s">
        <v>98</v>
      </c>
      <c r="B95" s="15" cm="1">
        <f t="array" ref="B95">_xll.GetLatestPrice(F95,,G95,)</f>
        <v>455</v>
      </c>
      <c r="C95" s="1" cm="1">
        <f t="array" ref="C95">_xll.GetLatestPrice(F95,"Actual","AssessmentDate")</f>
        <v>45849.4375</v>
      </c>
      <c r="D95">
        <f t="shared" si="2"/>
        <v>2025</v>
      </c>
      <c r="E95">
        <f t="shared" si="3"/>
        <v>7</v>
      </c>
      <c r="F95" s="14" t="s">
        <v>296</v>
      </c>
      <c r="G95" s="14" t="s">
        <v>389</v>
      </c>
      <c r="H95" s="13" t="s">
        <v>390</v>
      </c>
    </row>
    <row r="96" spans="1:8" x14ac:dyDescent="0.25">
      <c r="A96" t="s">
        <v>99</v>
      </c>
      <c r="B96" s="15" cm="1">
        <f t="array" ref="B96">_xll.GetLatestPrice(F96,,G96,)</f>
        <v>483</v>
      </c>
      <c r="C96" s="1" cm="1">
        <f t="array" ref="C96">_xll.GetLatestPrice(F96,"Actual","AssessmentDate")</f>
        <v>45849.4375</v>
      </c>
      <c r="D96">
        <f t="shared" si="2"/>
        <v>2025</v>
      </c>
      <c r="E96">
        <f t="shared" si="3"/>
        <v>7</v>
      </c>
      <c r="F96" s="14" t="s">
        <v>297</v>
      </c>
      <c r="G96" s="14" t="s">
        <v>389</v>
      </c>
      <c r="H96" s="13" t="s">
        <v>390</v>
      </c>
    </row>
    <row r="97" spans="1:8" x14ac:dyDescent="0.25">
      <c r="A97" t="s">
        <v>100</v>
      </c>
      <c r="B97" s="15" cm="1">
        <f t="array" ref="B97">_xll.GetLatestPrice(F97,,G97,)</f>
        <v>491</v>
      </c>
      <c r="C97" s="1" cm="1">
        <f t="array" ref="C97">_xll.GetLatestPrice(F97,"Actual","AssessmentDate")</f>
        <v>45849.4375</v>
      </c>
      <c r="D97">
        <f t="shared" si="2"/>
        <v>2025</v>
      </c>
      <c r="E97">
        <f t="shared" si="3"/>
        <v>7</v>
      </c>
      <c r="F97" s="14" t="s">
        <v>298</v>
      </c>
      <c r="G97" s="14" t="s">
        <v>389</v>
      </c>
      <c r="H97" s="13" t="s">
        <v>390</v>
      </c>
    </row>
    <row r="98" spans="1:8" x14ac:dyDescent="0.25">
      <c r="A98" t="s">
        <v>101</v>
      </c>
      <c r="B98" s="15" cm="1">
        <f t="array" ref="B98">_xll.GetLatestPrice(F98,,G98,)</f>
        <v>692</v>
      </c>
      <c r="C98" s="1" cm="1">
        <f t="array" ref="C98">_xll.GetLatestPrice(F98,"Actual","AssessmentDate")</f>
        <v>45849.4375</v>
      </c>
      <c r="D98">
        <f t="shared" si="2"/>
        <v>2025</v>
      </c>
      <c r="E98">
        <f t="shared" si="3"/>
        <v>7</v>
      </c>
      <c r="F98" s="14" t="s">
        <v>299</v>
      </c>
      <c r="G98" s="14" t="s">
        <v>389</v>
      </c>
      <c r="H98" s="13" t="s">
        <v>390</v>
      </c>
    </row>
    <row r="99" spans="1:8" x14ac:dyDescent="0.25">
      <c r="A99" t="s">
        <v>102</v>
      </c>
      <c r="B99" s="15" cm="1">
        <f t="array" ref="B99">_xll.GetLatestPrice(F99,,G99,)</f>
        <v>1030</v>
      </c>
      <c r="C99" s="1" cm="1">
        <f t="array" ref="C99">_xll.GetLatestPrice(F99,"Actual","AssessmentDate")</f>
        <v>45849.4375</v>
      </c>
      <c r="D99">
        <f t="shared" si="2"/>
        <v>2025</v>
      </c>
      <c r="E99">
        <f t="shared" si="3"/>
        <v>7</v>
      </c>
      <c r="F99" s="14" t="s">
        <v>300</v>
      </c>
      <c r="G99" s="14" t="s">
        <v>389</v>
      </c>
      <c r="H99" s="13" t="s">
        <v>390</v>
      </c>
    </row>
    <row r="100" spans="1:8" x14ac:dyDescent="0.25">
      <c r="A100" t="s">
        <v>103</v>
      </c>
      <c r="B100" s="15" cm="1">
        <f t="array" ref="B100">_xll.GetLatestPrice(F100,,G100,)</f>
        <v>1055</v>
      </c>
      <c r="C100" s="1" cm="1">
        <f t="array" ref="C100">_xll.GetLatestPrice(F100,"Actual","AssessmentDate")</f>
        <v>45849.4375</v>
      </c>
      <c r="D100">
        <f t="shared" si="2"/>
        <v>2025</v>
      </c>
      <c r="E100">
        <f t="shared" si="3"/>
        <v>7</v>
      </c>
      <c r="F100" s="14" t="s">
        <v>301</v>
      </c>
      <c r="G100" s="14" t="s">
        <v>389</v>
      </c>
      <c r="H100" s="13" t="s">
        <v>390</v>
      </c>
    </row>
    <row r="101" spans="1:8" x14ac:dyDescent="0.25">
      <c r="A101" t="s">
        <v>104</v>
      </c>
      <c r="B101" s="15" cm="1">
        <f t="array" ref="B101">_xll.GetLatestPrice(F101,,G101,)</f>
        <v>1540</v>
      </c>
      <c r="C101" s="1" cm="1">
        <f t="array" ref="C101">_xll.GetLatestPrice(F101,"Actual","AssessmentDate")</f>
        <v>45849.4375</v>
      </c>
      <c r="D101">
        <f t="shared" si="2"/>
        <v>2025</v>
      </c>
      <c r="E101">
        <f t="shared" si="3"/>
        <v>7</v>
      </c>
      <c r="F101" s="14" t="s">
        <v>302</v>
      </c>
      <c r="G101" s="14" t="s">
        <v>389</v>
      </c>
      <c r="H101" s="13" t="s">
        <v>390</v>
      </c>
    </row>
    <row r="102" spans="1:8" x14ac:dyDescent="0.25">
      <c r="A102" t="s">
        <v>105</v>
      </c>
      <c r="B102" s="15" cm="1">
        <f t="array" ref="B102">_xll.GetLatestPrice(F102,,G102,)</f>
        <v>1730</v>
      </c>
      <c r="C102" s="1" cm="1">
        <f t="array" ref="C102">_xll.GetLatestPrice(F102,"Actual","AssessmentDate")</f>
        <v>45849.4375</v>
      </c>
      <c r="D102">
        <f t="shared" si="2"/>
        <v>2025</v>
      </c>
      <c r="E102">
        <f t="shared" si="3"/>
        <v>7</v>
      </c>
      <c r="F102" s="14" t="s">
        <v>303</v>
      </c>
      <c r="G102" s="14" t="s">
        <v>389</v>
      </c>
      <c r="H102" s="13" t="s">
        <v>390</v>
      </c>
    </row>
    <row r="103" spans="1:8" x14ac:dyDescent="0.25">
      <c r="A103" t="s">
        <v>106</v>
      </c>
      <c r="B103" s="15" cm="1">
        <f t="array" ref="B103">_xll.GetLatestPrice(F103,,G103,)</f>
        <v>1890</v>
      </c>
      <c r="C103" s="1" cm="1">
        <f t="array" ref="C103">_xll.GetLatestPrice(F103,"Actual","AssessmentDate")</f>
        <v>45849.4375</v>
      </c>
      <c r="D103">
        <f t="shared" si="2"/>
        <v>2025</v>
      </c>
      <c r="E103">
        <f t="shared" si="3"/>
        <v>7</v>
      </c>
      <c r="F103" s="14" t="s">
        <v>304</v>
      </c>
      <c r="G103" s="14" t="s">
        <v>389</v>
      </c>
      <c r="H103" s="13" t="s">
        <v>390</v>
      </c>
    </row>
    <row r="104" spans="1:8" x14ac:dyDescent="0.25">
      <c r="A104" t="s">
        <v>107</v>
      </c>
      <c r="B104" s="15" cm="1">
        <f t="array" ref="B104">_xll.GetLatestPrice(F104,,G104,)</f>
        <v>870</v>
      </c>
      <c r="C104" s="1" cm="1">
        <f t="array" ref="C104">_xll.GetLatestPrice(F104,"Actual","AssessmentDate")</f>
        <v>45849.4375</v>
      </c>
      <c r="D104">
        <f t="shared" si="2"/>
        <v>2025</v>
      </c>
      <c r="E104">
        <f t="shared" si="3"/>
        <v>7</v>
      </c>
      <c r="F104" s="14" t="s">
        <v>305</v>
      </c>
      <c r="G104" s="14" t="s">
        <v>389</v>
      </c>
      <c r="H104" s="13" t="s">
        <v>390</v>
      </c>
    </row>
    <row r="105" spans="1:8" x14ac:dyDescent="0.25">
      <c r="A105" t="s">
        <v>108</v>
      </c>
      <c r="B105" s="15" cm="1">
        <f t="array" ref="B105">_xll.GetLatestPrice(F105,,G105,)</f>
        <v>1800</v>
      </c>
      <c r="C105" s="1" cm="1">
        <f t="array" ref="C105">_xll.GetLatestPrice(F105,"Actual","AssessmentDate")</f>
        <v>45849.4375</v>
      </c>
      <c r="D105">
        <f t="shared" si="2"/>
        <v>2025</v>
      </c>
      <c r="E105">
        <f t="shared" si="3"/>
        <v>7</v>
      </c>
      <c r="F105" s="14" t="s">
        <v>306</v>
      </c>
      <c r="G105" s="14" t="s">
        <v>389</v>
      </c>
      <c r="H105" s="13" t="s">
        <v>390</v>
      </c>
    </row>
    <row r="106" spans="1:8" x14ac:dyDescent="0.25">
      <c r="A106" t="s">
        <v>109</v>
      </c>
      <c r="B106" s="15" cm="1">
        <f t="array" ref="B106">_xll.GetLatestPrice(F106,,G106,)</f>
        <v>858</v>
      </c>
      <c r="C106" s="1" cm="1">
        <f t="array" ref="C106">_xll.GetLatestPrice(F106,"Actual","AssessmentDate")</f>
        <v>45849.4375</v>
      </c>
      <c r="D106">
        <f t="shared" si="2"/>
        <v>2025</v>
      </c>
      <c r="E106">
        <f t="shared" si="3"/>
        <v>7</v>
      </c>
      <c r="F106" s="14" t="s">
        <v>307</v>
      </c>
      <c r="G106" s="14" t="s">
        <v>389</v>
      </c>
      <c r="H106" s="13" t="s">
        <v>390</v>
      </c>
    </row>
    <row r="107" spans="1:8" x14ac:dyDescent="0.25">
      <c r="A107" t="s">
        <v>110</v>
      </c>
      <c r="B107" s="15" cm="1">
        <f t="array" ref="B107">_xll.GetLatestPrice(F107,,G107,)</f>
        <v>1259</v>
      </c>
      <c r="C107" s="1" cm="1">
        <f t="array" ref="C107">_xll.GetLatestPrice(F107,"Actual","AssessmentDate")</f>
        <v>45849.4375</v>
      </c>
      <c r="D107">
        <f t="shared" si="2"/>
        <v>2025</v>
      </c>
      <c r="E107">
        <f t="shared" si="3"/>
        <v>7</v>
      </c>
      <c r="F107" s="14" t="s">
        <v>308</v>
      </c>
      <c r="G107" s="14" t="s">
        <v>389</v>
      </c>
      <c r="H107" s="13" t="s">
        <v>390</v>
      </c>
    </row>
    <row r="108" spans="1:8" x14ac:dyDescent="0.25">
      <c r="A108" t="s">
        <v>111</v>
      </c>
      <c r="B108" s="15" cm="1">
        <f t="array" ref="B108">_xll.GetLatestPrice(F108,,G108,)</f>
        <v>890</v>
      </c>
      <c r="C108" s="1" cm="1">
        <f t="array" ref="C108">_xll.GetLatestPrice(F108,"Actual","AssessmentDate")</f>
        <v>45849.4375</v>
      </c>
      <c r="D108">
        <f t="shared" si="2"/>
        <v>2025</v>
      </c>
      <c r="E108">
        <f t="shared" si="3"/>
        <v>7</v>
      </c>
      <c r="F108" s="14" t="s">
        <v>309</v>
      </c>
      <c r="G108" s="14" t="s">
        <v>389</v>
      </c>
      <c r="H108" s="13" t="s">
        <v>390</v>
      </c>
    </row>
    <row r="109" spans="1:8" x14ac:dyDescent="0.25">
      <c r="A109" t="s">
        <v>112</v>
      </c>
      <c r="B109" s="15" cm="1">
        <f t="array" ref="B109">_xll.GetLatestPrice(F109,,G109,)</f>
        <v>901</v>
      </c>
      <c r="C109" s="1" cm="1">
        <f t="array" ref="C109">_xll.GetLatestPrice(F109,"Actual","AssessmentDate")</f>
        <v>45849.4375</v>
      </c>
      <c r="D109">
        <f t="shared" si="2"/>
        <v>2025</v>
      </c>
      <c r="E109">
        <f t="shared" si="3"/>
        <v>7</v>
      </c>
      <c r="F109" s="14" t="s">
        <v>310</v>
      </c>
      <c r="G109" s="14" t="s">
        <v>389</v>
      </c>
      <c r="H109" s="13" t="s">
        <v>390</v>
      </c>
    </row>
    <row r="110" spans="1:8" x14ac:dyDescent="0.25">
      <c r="A110" t="s">
        <v>113</v>
      </c>
      <c r="B110" s="15" cm="1">
        <f t="array" ref="B110">_xll.GetLatestPrice(F110,,G110,)</f>
        <v>1312</v>
      </c>
      <c r="C110" s="1" cm="1">
        <f t="array" ref="C110">_xll.GetLatestPrice(F110,"Actual","AssessmentDate")</f>
        <v>45849.4375</v>
      </c>
      <c r="D110">
        <f t="shared" si="2"/>
        <v>2025</v>
      </c>
      <c r="E110">
        <f t="shared" si="3"/>
        <v>7</v>
      </c>
      <c r="F110" s="14" t="s">
        <v>311</v>
      </c>
      <c r="G110" s="14" t="s">
        <v>389</v>
      </c>
      <c r="H110" s="13" t="s">
        <v>390</v>
      </c>
    </row>
    <row r="111" spans="1:8" x14ac:dyDescent="0.25">
      <c r="A111" t="s">
        <v>114</v>
      </c>
      <c r="B111" s="15" cm="1">
        <f t="array" ref="B111">_xll.GetLatestPrice(F111,,G111,)</f>
        <v>235</v>
      </c>
      <c r="C111" s="1" cm="1">
        <f t="array" ref="C111">_xll.GetLatestPrice(F111,"Actual","AssessmentDate")</f>
        <v>45849.4375</v>
      </c>
      <c r="D111">
        <f t="shared" si="2"/>
        <v>2025</v>
      </c>
      <c r="E111">
        <f t="shared" si="3"/>
        <v>7</v>
      </c>
      <c r="F111" s="14" t="s">
        <v>312</v>
      </c>
      <c r="G111" s="14" t="s">
        <v>389</v>
      </c>
      <c r="H111" s="13" t="s">
        <v>390</v>
      </c>
    </row>
    <row r="112" spans="1:8" x14ac:dyDescent="0.25">
      <c r="A112" t="s">
        <v>115</v>
      </c>
      <c r="B112" s="15" cm="1">
        <f t="array" ref="B112">_xll.GetLatestPrice(F112,,G112,)</f>
        <v>415</v>
      </c>
      <c r="C112" s="1" cm="1">
        <f t="array" ref="C112">_xll.GetLatestPrice(F112,"Actual","AssessmentDate")</f>
        <v>45849.4375</v>
      </c>
      <c r="D112">
        <f t="shared" si="2"/>
        <v>2025</v>
      </c>
      <c r="E112">
        <f t="shared" si="3"/>
        <v>7</v>
      </c>
      <c r="F112" s="14" t="s">
        <v>313</v>
      </c>
      <c r="G112" s="14" t="s">
        <v>389</v>
      </c>
      <c r="H112" s="13" t="s">
        <v>390</v>
      </c>
    </row>
    <row r="113" spans="1:8" x14ac:dyDescent="0.25">
      <c r="A113" t="s">
        <v>116</v>
      </c>
      <c r="B113" s="15" cm="1">
        <f t="array" ref="B113">_xll.GetLatestPrice(F113,,G113,)</f>
        <v>205</v>
      </c>
      <c r="C113" s="1" cm="1">
        <f t="array" ref="C113">_xll.GetLatestPrice(F113,"Actual","AssessmentDate")</f>
        <v>45849.4375</v>
      </c>
      <c r="D113">
        <f t="shared" si="2"/>
        <v>2025</v>
      </c>
      <c r="E113">
        <f t="shared" si="3"/>
        <v>7</v>
      </c>
      <c r="F113" s="14" t="s">
        <v>314</v>
      </c>
      <c r="G113" s="14" t="s">
        <v>389</v>
      </c>
      <c r="H113" s="13" t="s">
        <v>390</v>
      </c>
    </row>
    <row r="114" spans="1:8" x14ac:dyDescent="0.25">
      <c r="A114" t="s">
        <v>117</v>
      </c>
      <c r="B114" s="15" cm="1">
        <f t="array" ref="B114">_xll.GetLatestPrice(F114,,G114,)</f>
        <v>400</v>
      </c>
      <c r="C114" s="1" cm="1">
        <f t="array" ref="C114">_xll.GetLatestPrice(F114,"Actual","AssessmentDate")</f>
        <v>45849.4375</v>
      </c>
      <c r="D114">
        <f t="shared" si="2"/>
        <v>2025</v>
      </c>
      <c r="E114">
        <f t="shared" si="3"/>
        <v>7</v>
      </c>
      <c r="F114" s="14" t="s">
        <v>315</v>
      </c>
      <c r="G114" s="14" t="s">
        <v>389</v>
      </c>
      <c r="H114" s="13" t="s">
        <v>390</v>
      </c>
    </row>
    <row r="115" spans="1:8" x14ac:dyDescent="0.25">
      <c r="A115" t="s">
        <v>118</v>
      </c>
      <c r="B115" s="15" cm="1">
        <f t="array" ref="B115">_xll.GetLatestPrice(F115,,G115,)</f>
        <v>200</v>
      </c>
      <c r="C115" s="1" cm="1">
        <f t="array" ref="C115">_xll.GetLatestPrice(F115,"Actual","AssessmentDate")</f>
        <v>45849.4375</v>
      </c>
      <c r="D115">
        <f t="shared" si="2"/>
        <v>2025</v>
      </c>
      <c r="E115">
        <f t="shared" si="3"/>
        <v>7</v>
      </c>
      <c r="F115" s="14" t="s">
        <v>316</v>
      </c>
      <c r="G115" s="14" t="s">
        <v>389</v>
      </c>
      <c r="H115" s="13" t="s">
        <v>390</v>
      </c>
    </row>
    <row r="116" spans="1:8" x14ac:dyDescent="0.25">
      <c r="A116" t="s">
        <v>119</v>
      </c>
      <c r="B116" s="15" cm="1">
        <f t="array" ref="B116">_xll.GetLatestPrice(F116,,G116,)</f>
        <v>365</v>
      </c>
      <c r="C116" s="1" cm="1">
        <f t="array" ref="C116">_xll.GetLatestPrice(F116,"Actual","AssessmentDate")</f>
        <v>45849.4375</v>
      </c>
      <c r="D116">
        <f t="shared" si="2"/>
        <v>2025</v>
      </c>
      <c r="E116">
        <f t="shared" si="3"/>
        <v>7</v>
      </c>
      <c r="F116" s="14" t="s">
        <v>317</v>
      </c>
      <c r="G116" s="14" t="s">
        <v>389</v>
      </c>
      <c r="H116" s="13" t="s">
        <v>390</v>
      </c>
    </row>
    <row r="117" spans="1:8" x14ac:dyDescent="0.25">
      <c r="A117" t="s">
        <v>120</v>
      </c>
      <c r="B117" s="15" cm="1">
        <f t="array" ref="B117">_xll.GetLatestPrice(F117,,G117,)</f>
        <v>215</v>
      </c>
      <c r="C117" s="1" cm="1">
        <f t="array" ref="C117">_xll.GetLatestPrice(F117,"Actual","AssessmentDate")</f>
        <v>45849.4375</v>
      </c>
      <c r="D117">
        <f t="shared" si="2"/>
        <v>2025</v>
      </c>
      <c r="E117">
        <f t="shared" si="3"/>
        <v>7</v>
      </c>
      <c r="F117" s="14" t="s">
        <v>318</v>
      </c>
      <c r="G117" s="14" t="s">
        <v>389</v>
      </c>
      <c r="H117" s="13" t="s">
        <v>390</v>
      </c>
    </row>
    <row r="118" spans="1:8" x14ac:dyDescent="0.25">
      <c r="A118" t="s">
        <v>121</v>
      </c>
      <c r="B118" s="15" cm="1">
        <f t="array" ref="B118">_xll.GetLatestPrice(F118,,G118,)</f>
        <v>385</v>
      </c>
      <c r="C118" s="1" cm="1">
        <f t="array" ref="C118">_xll.GetLatestPrice(F118,"Actual","AssessmentDate")</f>
        <v>45849.4375</v>
      </c>
      <c r="D118">
        <f t="shared" si="2"/>
        <v>2025</v>
      </c>
      <c r="E118">
        <f t="shared" si="3"/>
        <v>7</v>
      </c>
      <c r="F118" s="14" t="s">
        <v>319</v>
      </c>
      <c r="G118" s="14" t="s">
        <v>389</v>
      </c>
      <c r="H118" s="13" t="s">
        <v>390</v>
      </c>
    </row>
    <row r="119" spans="1:8" x14ac:dyDescent="0.25">
      <c r="A119" t="s">
        <v>122</v>
      </c>
      <c r="B119" s="15" cm="1">
        <f t="array" ref="B119">_xll.GetLatestPrice(F119,,G119,)</f>
        <v>255</v>
      </c>
      <c r="C119" s="1" cm="1">
        <f t="array" ref="C119">_xll.GetLatestPrice(F119,"Actual","AssessmentDate")</f>
        <v>45849.4375</v>
      </c>
      <c r="D119">
        <f t="shared" si="2"/>
        <v>2025</v>
      </c>
      <c r="E119">
        <f t="shared" si="3"/>
        <v>7</v>
      </c>
      <c r="F119" s="14" t="s">
        <v>320</v>
      </c>
      <c r="G119" s="14" t="s">
        <v>389</v>
      </c>
      <c r="H119" s="13" t="s">
        <v>390</v>
      </c>
    </row>
    <row r="120" spans="1:8" x14ac:dyDescent="0.25">
      <c r="A120" t="s">
        <v>123</v>
      </c>
      <c r="B120" s="15" cm="1">
        <f t="array" ref="B120">_xll.GetLatestPrice(F120,,G120,)</f>
        <v>435</v>
      </c>
      <c r="C120" s="1" cm="1">
        <f t="array" ref="C120">_xll.GetLatestPrice(F120,"Actual","AssessmentDate")</f>
        <v>45849.4375</v>
      </c>
      <c r="D120">
        <f t="shared" si="2"/>
        <v>2025</v>
      </c>
      <c r="E120">
        <f t="shared" si="3"/>
        <v>7</v>
      </c>
      <c r="F120" s="14" t="s">
        <v>321</v>
      </c>
      <c r="G120" s="14" t="s">
        <v>389</v>
      </c>
      <c r="H120" s="13" t="s">
        <v>390</v>
      </c>
    </row>
    <row r="121" spans="1:8" x14ac:dyDescent="0.25">
      <c r="A121" t="s">
        <v>124</v>
      </c>
      <c r="B121" s="15" cm="1">
        <f t="array" ref="B121">_xll.GetLatestPrice(F121,,G121,)</f>
        <v>265</v>
      </c>
      <c r="C121" s="1" cm="1">
        <f t="array" ref="C121">_xll.GetLatestPrice(F121,"Actual","AssessmentDate")</f>
        <v>45849.4375</v>
      </c>
      <c r="D121">
        <f t="shared" si="2"/>
        <v>2025</v>
      </c>
      <c r="E121">
        <f t="shared" si="3"/>
        <v>7</v>
      </c>
      <c r="F121" s="14" t="s">
        <v>322</v>
      </c>
      <c r="G121" s="14" t="s">
        <v>389</v>
      </c>
      <c r="H121" s="13" t="s">
        <v>390</v>
      </c>
    </row>
    <row r="122" spans="1:8" x14ac:dyDescent="0.25">
      <c r="A122" t="s">
        <v>125</v>
      </c>
      <c r="B122" s="15" cm="1">
        <f t="array" ref="B122">_xll.GetLatestPrice(F122,,G122,)</f>
        <v>480</v>
      </c>
      <c r="C122" s="1" cm="1">
        <f t="array" ref="C122">_xll.GetLatestPrice(F122,"Actual","AssessmentDate")</f>
        <v>45849.4375</v>
      </c>
      <c r="D122">
        <f t="shared" si="2"/>
        <v>2025</v>
      </c>
      <c r="E122">
        <f t="shared" si="3"/>
        <v>7</v>
      </c>
      <c r="F122" s="14" t="s">
        <v>323</v>
      </c>
      <c r="G122" s="14" t="s">
        <v>389</v>
      </c>
      <c r="H122" s="13" t="s">
        <v>390</v>
      </c>
    </row>
    <row r="123" spans="1:8" x14ac:dyDescent="0.25">
      <c r="A123" t="s">
        <v>126</v>
      </c>
      <c r="B123" s="15" cm="1">
        <f t="array" ref="B123">_xll.GetLatestPrice(F123,,G123,)</f>
        <v>290</v>
      </c>
      <c r="C123" s="1" cm="1">
        <f t="array" ref="C123">_xll.GetLatestPrice(F123,"Actual","AssessmentDate")</f>
        <v>45849.4375</v>
      </c>
      <c r="D123">
        <f t="shared" si="2"/>
        <v>2025</v>
      </c>
      <c r="E123">
        <f t="shared" si="3"/>
        <v>7</v>
      </c>
      <c r="F123" s="14" t="s">
        <v>324</v>
      </c>
      <c r="G123" s="14" t="s">
        <v>389</v>
      </c>
      <c r="H123" s="13" t="s">
        <v>390</v>
      </c>
    </row>
    <row r="124" spans="1:8" x14ac:dyDescent="0.25">
      <c r="A124" t="s">
        <v>127</v>
      </c>
      <c r="B124" s="15" cm="1">
        <f t="array" ref="B124">_xll.GetLatestPrice(F124,,G124,)</f>
        <v>490</v>
      </c>
      <c r="C124" s="1" cm="1">
        <f t="array" ref="C124">_xll.GetLatestPrice(F124,"Actual","AssessmentDate")</f>
        <v>45849.4375</v>
      </c>
      <c r="D124">
        <f t="shared" si="2"/>
        <v>2025</v>
      </c>
      <c r="E124">
        <f t="shared" si="3"/>
        <v>7</v>
      </c>
      <c r="F124" s="14" t="s">
        <v>325</v>
      </c>
      <c r="G124" s="14" t="s">
        <v>389</v>
      </c>
      <c r="H124" s="13" t="s">
        <v>390</v>
      </c>
    </row>
    <row r="125" spans="1:8" x14ac:dyDescent="0.25">
      <c r="A125" t="s">
        <v>128</v>
      </c>
      <c r="B125" s="15" cm="1">
        <f t="array" ref="B125">_xll.GetLatestPrice(F125,,G125,)</f>
        <v>255</v>
      </c>
      <c r="C125" s="1" cm="1">
        <f t="array" ref="C125">_xll.GetLatestPrice(F125,"Actual","AssessmentDate")</f>
        <v>45849.4375</v>
      </c>
      <c r="D125">
        <f t="shared" si="2"/>
        <v>2025</v>
      </c>
      <c r="E125">
        <f t="shared" si="3"/>
        <v>7</v>
      </c>
      <c r="F125" s="14" t="s">
        <v>326</v>
      </c>
      <c r="G125" s="14" t="s">
        <v>389</v>
      </c>
      <c r="H125" s="13" t="s">
        <v>390</v>
      </c>
    </row>
    <row r="126" spans="1:8" x14ac:dyDescent="0.25">
      <c r="A126" t="s">
        <v>129</v>
      </c>
      <c r="B126" s="15" cm="1">
        <f t="array" ref="B126">_xll.GetLatestPrice(F126,,G126,)</f>
        <v>435</v>
      </c>
      <c r="C126" s="1" cm="1">
        <f t="array" ref="C126">_xll.GetLatestPrice(F126,"Actual","AssessmentDate")</f>
        <v>45849.4375</v>
      </c>
      <c r="D126">
        <f t="shared" si="2"/>
        <v>2025</v>
      </c>
      <c r="E126">
        <f t="shared" si="3"/>
        <v>7</v>
      </c>
      <c r="F126" s="14" t="s">
        <v>327</v>
      </c>
      <c r="G126" s="14" t="s">
        <v>389</v>
      </c>
      <c r="H126" s="13" t="s">
        <v>390</v>
      </c>
    </row>
    <row r="127" spans="1:8" x14ac:dyDescent="0.25">
      <c r="A127" t="s">
        <v>130</v>
      </c>
      <c r="B127" s="15" cm="1">
        <f t="array" ref="B127">_xll.GetLatestPrice(F127,,G127,)</f>
        <v>335</v>
      </c>
      <c r="C127" s="1" cm="1">
        <f t="array" ref="C127">_xll.GetLatestPrice(F127,"Actual","AssessmentDate")</f>
        <v>45849.4375</v>
      </c>
      <c r="D127">
        <f t="shared" si="2"/>
        <v>2025</v>
      </c>
      <c r="E127">
        <f t="shared" si="3"/>
        <v>7</v>
      </c>
      <c r="F127" s="14" t="s">
        <v>328</v>
      </c>
      <c r="G127" s="14" t="s">
        <v>389</v>
      </c>
      <c r="H127" s="13" t="s">
        <v>390</v>
      </c>
    </row>
    <row r="128" spans="1:8" x14ac:dyDescent="0.25">
      <c r="A128" t="s">
        <v>131</v>
      </c>
      <c r="B128" s="15" cm="1">
        <f t="array" ref="B128">_xll.GetLatestPrice(F128,,G128,)</f>
        <v>225</v>
      </c>
      <c r="C128" s="1" cm="1">
        <f t="array" ref="C128">_xll.GetLatestPrice(F128,"Actual","AssessmentDate")</f>
        <v>45849.4375</v>
      </c>
      <c r="D128">
        <f t="shared" si="2"/>
        <v>2025</v>
      </c>
      <c r="E128">
        <f t="shared" si="3"/>
        <v>7</v>
      </c>
      <c r="F128" s="14" t="s">
        <v>329</v>
      </c>
      <c r="G128" s="14" t="s">
        <v>389</v>
      </c>
      <c r="H128" s="13" t="s">
        <v>390</v>
      </c>
    </row>
    <row r="129" spans="1:8" x14ac:dyDescent="0.25">
      <c r="A129" t="s">
        <v>132</v>
      </c>
      <c r="B129" s="15" cm="1">
        <f t="array" ref="B129">_xll.GetLatestPrice(F129,,G129,)</f>
        <v>395</v>
      </c>
      <c r="C129" s="1" cm="1">
        <f t="array" ref="C129">_xll.GetLatestPrice(F129,"Actual","AssessmentDate")</f>
        <v>45849.4375</v>
      </c>
      <c r="D129">
        <f t="shared" si="2"/>
        <v>2025</v>
      </c>
      <c r="E129">
        <f t="shared" si="3"/>
        <v>7</v>
      </c>
      <c r="F129" s="14" t="s">
        <v>330</v>
      </c>
      <c r="G129" s="14" t="s">
        <v>389</v>
      </c>
      <c r="H129" s="13" t="s">
        <v>390</v>
      </c>
    </row>
    <row r="130" spans="1:8" x14ac:dyDescent="0.25">
      <c r="A130" t="s">
        <v>133</v>
      </c>
      <c r="B130" s="15" cm="1">
        <f t="array" ref="B130">_xll.GetLatestPrice(F130,,G130,)</f>
        <v>590</v>
      </c>
      <c r="C130" s="1" cm="1">
        <f t="array" ref="C130">_xll.GetLatestPrice(F130,"Actual","AssessmentDate")</f>
        <v>45848.645833333336</v>
      </c>
      <c r="D130">
        <f t="shared" si="2"/>
        <v>2025</v>
      </c>
      <c r="E130">
        <f t="shared" si="3"/>
        <v>7</v>
      </c>
      <c r="F130" s="14" t="s">
        <v>331</v>
      </c>
      <c r="G130" s="14" t="s">
        <v>389</v>
      </c>
      <c r="H130" s="13" t="s">
        <v>390</v>
      </c>
    </row>
    <row r="131" spans="1:8" x14ac:dyDescent="0.25">
      <c r="A131" t="s">
        <v>134</v>
      </c>
      <c r="B131" s="15" cm="1">
        <f t="array" ref="B131">_xll.GetLatestPrice(F131,,G131,)</f>
        <v>190</v>
      </c>
      <c r="C131" s="1" cm="1">
        <f t="array" ref="C131">_xll.GetLatestPrice(F131,"Actual","AssessmentDate")</f>
        <v>45849.4375</v>
      </c>
      <c r="D131">
        <f t="shared" ref="D131:D189" si="4">YEAR(C131)</f>
        <v>2025</v>
      </c>
      <c r="E131">
        <f t="shared" ref="E131:E189" si="5">MONTH(C131)</f>
        <v>7</v>
      </c>
      <c r="F131" s="14" t="s">
        <v>332</v>
      </c>
      <c r="G131" s="14" t="s">
        <v>389</v>
      </c>
      <c r="H131" s="13" t="s">
        <v>390</v>
      </c>
    </row>
    <row r="132" spans="1:8" x14ac:dyDescent="0.25">
      <c r="A132" t="s">
        <v>135</v>
      </c>
      <c r="B132" s="15" cm="1">
        <f t="array" ref="B132">_xll.GetLatestPrice(F132,,G132,)</f>
        <v>385</v>
      </c>
      <c r="C132" s="1" cm="1">
        <f t="array" ref="C132">_xll.GetLatestPrice(F132,"Actual","AssessmentDate")</f>
        <v>45849.4375</v>
      </c>
      <c r="D132">
        <f t="shared" si="4"/>
        <v>2025</v>
      </c>
      <c r="E132">
        <f t="shared" si="5"/>
        <v>7</v>
      </c>
      <c r="F132" s="14" t="s">
        <v>333</v>
      </c>
      <c r="G132" s="14" t="s">
        <v>389</v>
      </c>
      <c r="H132" s="13" t="s">
        <v>390</v>
      </c>
    </row>
    <row r="133" spans="1:8" x14ac:dyDescent="0.25">
      <c r="A133" t="s">
        <v>136</v>
      </c>
      <c r="B133" s="15" cm="1">
        <f t="array" ref="B133">_xll.GetLatestPrice(F133,,G133,)</f>
        <v>250</v>
      </c>
      <c r="C133" s="1" cm="1">
        <f t="array" ref="C133">_xll.GetLatestPrice(F133,"Actual","AssessmentDate")</f>
        <v>45849.4375</v>
      </c>
      <c r="D133">
        <f t="shared" si="4"/>
        <v>2025</v>
      </c>
      <c r="E133">
        <f t="shared" si="5"/>
        <v>7</v>
      </c>
      <c r="F133" s="14" t="s">
        <v>334</v>
      </c>
      <c r="G133" s="14" t="s">
        <v>389</v>
      </c>
      <c r="H133" s="13" t="s">
        <v>390</v>
      </c>
    </row>
    <row r="134" spans="1:8" x14ac:dyDescent="0.25">
      <c r="A134" t="s">
        <v>137</v>
      </c>
      <c r="B134" s="15" cm="1">
        <f t="array" ref="B134">_xll.GetLatestPrice(F134,,G134,)</f>
        <v>210</v>
      </c>
      <c r="C134" s="1" cm="1">
        <f t="array" ref="C134">_xll.GetLatestPrice(F134,"Actual","AssessmentDate")</f>
        <v>45849.4375</v>
      </c>
      <c r="D134">
        <f t="shared" si="4"/>
        <v>2025</v>
      </c>
      <c r="E134">
        <f t="shared" si="5"/>
        <v>7</v>
      </c>
      <c r="F134" s="14" t="s">
        <v>335</v>
      </c>
      <c r="G134" s="14" t="s">
        <v>389</v>
      </c>
      <c r="H134" s="13" t="s">
        <v>390</v>
      </c>
    </row>
    <row r="135" spans="1:8" x14ac:dyDescent="0.25">
      <c r="A135" t="s">
        <v>138</v>
      </c>
      <c r="B135" s="15" cm="1">
        <f t="array" ref="B135">_xll.GetLatestPrice(F135,,G135,)</f>
        <v>225</v>
      </c>
      <c r="C135" s="1" cm="1">
        <f t="array" ref="C135">_xll.GetLatestPrice(F135,"Actual","AssessmentDate")</f>
        <v>45849.4375</v>
      </c>
      <c r="D135">
        <f t="shared" si="4"/>
        <v>2025</v>
      </c>
      <c r="E135">
        <f t="shared" si="5"/>
        <v>7</v>
      </c>
      <c r="F135" s="14" t="s">
        <v>336</v>
      </c>
      <c r="G135" s="14" t="s">
        <v>389</v>
      </c>
      <c r="H135" s="13" t="s">
        <v>390</v>
      </c>
    </row>
    <row r="136" spans="1:8" x14ac:dyDescent="0.25">
      <c r="A136" t="s">
        <v>139</v>
      </c>
      <c r="B136" s="15" cm="1">
        <f t="array" ref="B136">_xll.GetLatestPrice(F136,,G136,)</f>
        <v>220</v>
      </c>
      <c r="C136" s="1" cm="1">
        <f t="array" ref="C136">_xll.GetLatestPrice(F136,"Actual","AssessmentDate")</f>
        <v>45849.4375</v>
      </c>
      <c r="D136">
        <f t="shared" si="4"/>
        <v>2025</v>
      </c>
      <c r="E136">
        <f t="shared" si="5"/>
        <v>7</v>
      </c>
      <c r="F136" s="14" t="s">
        <v>337</v>
      </c>
      <c r="G136" s="14" t="s">
        <v>389</v>
      </c>
      <c r="H136" s="13" t="s">
        <v>390</v>
      </c>
    </row>
    <row r="137" spans="1:8" x14ac:dyDescent="0.25">
      <c r="A137" t="s">
        <v>140</v>
      </c>
      <c r="B137" s="15" cm="1">
        <f t="array" ref="B137">_xll.GetLatestPrice(F137,,G137,)</f>
        <v>235</v>
      </c>
      <c r="C137" s="1" cm="1">
        <f t="array" ref="C137">_xll.GetLatestPrice(F137,"Actual","AssessmentDate")</f>
        <v>45849.4375</v>
      </c>
      <c r="D137">
        <f t="shared" si="4"/>
        <v>2025</v>
      </c>
      <c r="E137">
        <f t="shared" si="5"/>
        <v>7</v>
      </c>
      <c r="F137" s="14" t="s">
        <v>338</v>
      </c>
      <c r="G137" s="14" t="s">
        <v>389</v>
      </c>
      <c r="H137" s="13" t="s">
        <v>390</v>
      </c>
    </row>
    <row r="138" spans="1:8" x14ac:dyDescent="0.25">
      <c r="A138" t="s">
        <v>141</v>
      </c>
      <c r="B138" s="15" cm="1">
        <f t="array" ref="B138">_xll.GetLatestPrice(F138,,G138,)</f>
        <v>245</v>
      </c>
      <c r="C138" s="1" cm="1">
        <f t="array" ref="C138">_xll.GetLatestPrice(F138,"Actual","AssessmentDate")</f>
        <v>45849.4375</v>
      </c>
      <c r="D138">
        <f t="shared" si="4"/>
        <v>2025</v>
      </c>
      <c r="E138">
        <f t="shared" si="5"/>
        <v>7</v>
      </c>
      <c r="F138" s="14" t="s">
        <v>339</v>
      </c>
      <c r="G138" s="14" t="s">
        <v>389</v>
      </c>
      <c r="H138" s="13" t="s">
        <v>390</v>
      </c>
    </row>
    <row r="139" spans="1:8" x14ac:dyDescent="0.25">
      <c r="A139" t="s">
        <v>142</v>
      </c>
      <c r="B139" s="15" cm="1">
        <f t="array" ref="B139">_xll.GetLatestPrice(F139,,G139,)</f>
        <v>275</v>
      </c>
      <c r="C139" s="1" cm="1">
        <f t="array" ref="C139">_xll.GetLatestPrice(F139,"Actual","AssessmentDate")</f>
        <v>45849.4375</v>
      </c>
      <c r="D139">
        <f t="shared" si="4"/>
        <v>2025</v>
      </c>
      <c r="E139">
        <f t="shared" si="5"/>
        <v>7</v>
      </c>
      <c r="F139" s="14" t="s">
        <v>340</v>
      </c>
      <c r="G139" s="14" t="s">
        <v>389</v>
      </c>
      <c r="H139" s="13" t="s">
        <v>390</v>
      </c>
    </row>
    <row r="140" spans="1:8" x14ac:dyDescent="0.25">
      <c r="A140" t="s">
        <v>143</v>
      </c>
      <c r="B140" s="15" cm="1">
        <f t="array" ref="B140">_xll.GetLatestPrice(F140,,G140,)</f>
        <v>285</v>
      </c>
      <c r="C140" s="1" cm="1">
        <f t="array" ref="C140">_xll.GetLatestPrice(F140,"Actual","AssessmentDate")</f>
        <v>45849.4375</v>
      </c>
      <c r="D140">
        <f t="shared" si="4"/>
        <v>2025</v>
      </c>
      <c r="E140">
        <f t="shared" si="5"/>
        <v>7</v>
      </c>
      <c r="F140" s="14" t="s">
        <v>341</v>
      </c>
      <c r="G140" s="14" t="s">
        <v>389</v>
      </c>
      <c r="H140" s="13" t="s">
        <v>390</v>
      </c>
    </row>
    <row r="141" spans="1:8" x14ac:dyDescent="0.25">
      <c r="A141" t="s">
        <v>144</v>
      </c>
      <c r="B141" s="15" cm="1">
        <f t="array" ref="B141">_xll.GetLatestPrice(F141,,G141,)</f>
        <v>310</v>
      </c>
      <c r="C141" s="1" cm="1">
        <f t="array" ref="C141">_xll.GetLatestPrice(F141,"Actual","AssessmentDate")</f>
        <v>45849.4375</v>
      </c>
      <c r="D141">
        <f t="shared" si="4"/>
        <v>2025</v>
      </c>
      <c r="E141">
        <f t="shared" si="5"/>
        <v>7</v>
      </c>
      <c r="F141" s="14" t="s">
        <v>342</v>
      </c>
      <c r="G141" s="14" t="s">
        <v>389</v>
      </c>
      <c r="H141" s="14" t="s">
        <v>390</v>
      </c>
    </row>
    <row r="142" spans="1:8" x14ac:dyDescent="0.25">
      <c r="A142" t="s">
        <v>145</v>
      </c>
      <c r="B142" s="15" cm="1">
        <f t="array" ref="B142">_xll.GetLatestPrice(F142,,G142,)</f>
        <v>275</v>
      </c>
      <c r="C142" s="1" cm="1">
        <f t="array" ref="C142">_xll.GetLatestPrice(F142,"Actual","AssessmentDate")</f>
        <v>45849.4375</v>
      </c>
      <c r="D142">
        <f t="shared" si="4"/>
        <v>2025</v>
      </c>
      <c r="E142">
        <f t="shared" si="5"/>
        <v>7</v>
      </c>
      <c r="F142" s="14" t="s">
        <v>343</v>
      </c>
      <c r="G142" s="14" t="s">
        <v>389</v>
      </c>
      <c r="H142" s="14" t="s">
        <v>390</v>
      </c>
    </row>
    <row r="143" spans="1:8" x14ac:dyDescent="0.25">
      <c r="A143" t="s">
        <v>146</v>
      </c>
      <c r="B143" s="15" cm="1">
        <f t="array" ref="B143">_xll.GetLatestPrice(F143,,G143,)</f>
        <v>444</v>
      </c>
      <c r="C143" s="1" cm="1">
        <f t="array" ref="C143">_xll.GetLatestPrice(F143,"Actual","AssessmentDate")</f>
        <v>45849.444976851853</v>
      </c>
      <c r="D143">
        <f t="shared" si="4"/>
        <v>2025</v>
      </c>
      <c r="E143">
        <f t="shared" si="5"/>
        <v>7</v>
      </c>
      <c r="F143" s="14" t="s">
        <v>344</v>
      </c>
      <c r="G143" s="14" t="s">
        <v>389</v>
      </c>
      <c r="H143" s="14" t="s">
        <v>390</v>
      </c>
    </row>
    <row r="144" spans="1:8" x14ac:dyDescent="0.25">
      <c r="A144" t="s">
        <v>147</v>
      </c>
      <c r="B144" s="15" cm="1">
        <f t="array" ref="B144">_xll.GetPrice(F144,"Actual","Low",_xll.GetPrice(F144,"Actual","AssessmentDate",C144-1))</f>
        <v>447</v>
      </c>
      <c r="C144" s="1" cm="1">
        <f t="array" ref="C144">_xll.GetLatestPrice(F144,"Actual","AssessmentDate")</f>
        <v>45849.444976851853</v>
      </c>
      <c r="D144">
        <f t="shared" si="4"/>
        <v>2025</v>
      </c>
      <c r="E144">
        <f t="shared" si="5"/>
        <v>7</v>
      </c>
      <c r="F144" s="14" t="s">
        <v>344</v>
      </c>
      <c r="G144" s="14" t="s">
        <v>389</v>
      </c>
      <c r="H144" s="14" t="s">
        <v>394</v>
      </c>
    </row>
    <row r="145" spans="1:8" x14ac:dyDescent="0.25">
      <c r="A145" t="s">
        <v>148</v>
      </c>
      <c r="B145" s="15" cm="1">
        <f t="array" ref="B145">_xll.GetPrice(F145,"Actual","Low",IF(_xll.GetPrice(F145,"Actual","PreliminaryPrice",C145-7),_xll.GetPrice(F145,"Actual","AssessmentDate",C145-7),IF(_xll.GetPrice(F145,"Actual","PreliminaryPrice",C145-14),_xll.GetPrice(F145,"Actual","AssessmentDate",C145-14),_xll.GetPrice(F145,"Actual","AssessmentDate",C145-21))))</f>
        <v>462</v>
      </c>
      <c r="C145" s="1" cm="1">
        <f t="array" ref="C145">_xll.GetLatestPrice(F145,"Actual","AssessmentDate")</f>
        <v>45849.444976851853</v>
      </c>
      <c r="D145">
        <f t="shared" si="4"/>
        <v>2025</v>
      </c>
      <c r="E145">
        <f t="shared" si="5"/>
        <v>7</v>
      </c>
      <c r="F145" s="14" t="s">
        <v>344</v>
      </c>
      <c r="G145" s="14" t="s">
        <v>389</v>
      </c>
      <c r="H145" s="14" t="s">
        <v>392</v>
      </c>
    </row>
    <row r="146" spans="1:8" x14ac:dyDescent="0.25">
      <c r="A146" t="s">
        <v>149</v>
      </c>
      <c r="B146" s="15" cm="1">
        <f t="array" ref="B146">_xll.GetLatestPrice(F146,,G146,)</f>
        <v>427</v>
      </c>
      <c r="C146" s="1" cm="1">
        <f t="array" ref="C146">_xll.GetLatestPrice(F146,"Actual","AssessmentDate")</f>
        <v>45848.653113425928</v>
      </c>
      <c r="D146">
        <f t="shared" si="4"/>
        <v>2025</v>
      </c>
      <c r="E146">
        <f t="shared" si="5"/>
        <v>7</v>
      </c>
      <c r="F146" s="14" t="s">
        <v>345</v>
      </c>
      <c r="G146" s="14" t="s">
        <v>389</v>
      </c>
      <c r="H146" s="14" t="s">
        <v>390</v>
      </c>
    </row>
    <row r="147" spans="1:8" x14ac:dyDescent="0.25">
      <c r="A147" t="s">
        <v>150</v>
      </c>
      <c r="B147" s="15" cm="1">
        <f t="array" ref="B147">_xll.GetPrice(F147,"Actual","Low",_xll.GetPrice(F147,"Actual","AssessmentDate",C147-1))</f>
        <v>423</v>
      </c>
      <c r="C147" s="1" cm="1">
        <f t="array" ref="C147">_xll.GetLatestPrice(F147,"Actual","AssessmentDate")</f>
        <v>45848.653113425928</v>
      </c>
      <c r="D147">
        <f t="shared" si="4"/>
        <v>2025</v>
      </c>
      <c r="E147">
        <f t="shared" si="5"/>
        <v>7</v>
      </c>
      <c r="F147" s="14" t="s">
        <v>345</v>
      </c>
      <c r="G147" s="14" t="s">
        <v>389</v>
      </c>
      <c r="H147" s="14" t="s">
        <v>393</v>
      </c>
    </row>
    <row r="148" spans="1:8" x14ac:dyDescent="0.25">
      <c r="A148" t="s">
        <v>151</v>
      </c>
      <c r="B148" s="15" cm="1">
        <f t="array" ref="B148">_xll.GetPrice(F148,"Actual","Low",IF(_xll.GetPrice(F148,"Actual","PreliminaryPrice",C148-7),_xll.GetPrice(F148,"Actual","AssessmentDate",C148-7),IF(_xll.GetPrice(F148,"Actual","PreliminaryPrice",C148-14),_xll.GetPrice(F148,"Actual","AssessmentDate",C148-14),_xll.GetPrice(F148,"Actual","AssessmentDate",C148-21))))</f>
        <v>424</v>
      </c>
      <c r="C148" s="1" cm="1">
        <f t="array" ref="C148">_xll.GetLatestPrice(F148,"Actual","AssessmentDate")</f>
        <v>45848.653113425928</v>
      </c>
      <c r="D148">
        <f t="shared" si="4"/>
        <v>2025</v>
      </c>
      <c r="E148">
        <f t="shared" si="5"/>
        <v>7</v>
      </c>
      <c r="F148" s="14" t="s">
        <v>345</v>
      </c>
      <c r="G148" s="14" t="s">
        <v>389</v>
      </c>
      <c r="H148" s="14" t="s">
        <v>391</v>
      </c>
    </row>
    <row r="149" spans="1:8" x14ac:dyDescent="0.25">
      <c r="A149" t="s">
        <v>152</v>
      </c>
      <c r="B149" s="15" cm="1">
        <f t="array" ref="B149">_xll.GetLatestPrice(F149,,G149,)</f>
        <v>498</v>
      </c>
      <c r="C149" s="1" cm="1">
        <f t="array" ref="C149">_xll.GetLatestPrice(F149,"Actual","AssessmentDate")</f>
        <v>45848.645833333336</v>
      </c>
      <c r="D149">
        <f t="shared" si="4"/>
        <v>2025</v>
      </c>
      <c r="E149">
        <f t="shared" si="5"/>
        <v>7</v>
      </c>
      <c r="F149" s="14" t="s">
        <v>346</v>
      </c>
      <c r="G149" s="14" t="s">
        <v>389</v>
      </c>
      <c r="H149" s="14" t="s">
        <v>390</v>
      </c>
    </row>
    <row r="150" spans="1:8" x14ac:dyDescent="0.25">
      <c r="A150" t="s">
        <v>153</v>
      </c>
      <c r="B150" s="15" cm="1">
        <f t="array" ref="B150">_xll.GetLatestPrice(F150,,G150,)</f>
        <v>400</v>
      </c>
      <c r="C150" s="1" cm="1">
        <f t="array" ref="C150">_xll.GetLatestPrice(F150,"Actual","AssessmentDate")</f>
        <v>45848.645833333336</v>
      </c>
      <c r="D150">
        <f t="shared" si="4"/>
        <v>2025</v>
      </c>
      <c r="E150">
        <f t="shared" si="5"/>
        <v>7</v>
      </c>
      <c r="F150" s="14" t="s">
        <v>347</v>
      </c>
      <c r="G150" s="14" t="s">
        <v>389</v>
      </c>
      <c r="H150" s="14" t="s">
        <v>390</v>
      </c>
    </row>
    <row r="151" spans="1:8" x14ac:dyDescent="0.25">
      <c r="A151" t="s">
        <v>154</v>
      </c>
      <c r="B151" s="15" cm="1">
        <f t="array" ref="B151">_xll.GetLatestPrice(F151,,G151,)</f>
        <v>388</v>
      </c>
      <c r="C151" s="1" cm="1">
        <f t="array" ref="C151">_xll.GetLatestPrice(F151,"Actual","AssessmentDate")</f>
        <v>45848.645833333336</v>
      </c>
      <c r="D151">
        <f t="shared" si="4"/>
        <v>2025</v>
      </c>
      <c r="E151">
        <f t="shared" si="5"/>
        <v>7</v>
      </c>
      <c r="F151" s="14" t="s">
        <v>348</v>
      </c>
      <c r="G151" s="14" t="s">
        <v>389</v>
      </c>
      <c r="H151" s="14" t="s">
        <v>390</v>
      </c>
    </row>
    <row r="152" spans="1:8" x14ac:dyDescent="0.25">
      <c r="A152" t="s">
        <v>155</v>
      </c>
      <c r="B152" s="15" cm="1">
        <f t="array" ref="B152">_xll.GetLatestPrice(F152,,G152,)</f>
        <v>443</v>
      </c>
      <c r="C152" s="1" cm="1">
        <f t="array" ref="C152">_xll.GetLatestPrice(F152,"Actual","AssessmentDate")</f>
        <v>45848.645833333336</v>
      </c>
      <c r="D152">
        <f t="shared" si="4"/>
        <v>2025</v>
      </c>
      <c r="E152">
        <f t="shared" si="5"/>
        <v>7</v>
      </c>
      <c r="F152" s="14" t="s">
        <v>349</v>
      </c>
      <c r="G152" s="14" t="s">
        <v>389</v>
      </c>
      <c r="H152" s="14" t="s">
        <v>390</v>
      </c>
    </row>
    <row r="153" spans="1:8" x14ac:dyDescent="0.25">
      <c r="A153" t="s">
        <v>156</v>
      </c>
      <c r="B153" s="15" cm="1">
        <f t="array" ref="B153">_xll.GetLatestPrice(F153,,G153,)</f>
        <v>585</v>
      </c>
      <c r="C153" s="1" cm="1">
        <f t="array" ref="C153">_xll.GetLatestPrice(F153,"Actual","AssessmentDate")</f>
        <v>45848.645833333336</v>
      </c>
      <c r="D153">
        <f t="shared" si="4"/>
        <v>2025</v>
      </c>
      <c r="E153">
        <f t="shared" si="5"/>
        <v>7</v>
      </c>
      <c r="F153" s="14" t="s">
        <v>350</v>
      </c>
      <c r="G153" s="14" t="s">
        <v>389</v>
      </c>
      <c r="H153" s="14" t="s">
        <v>390</v>
      </c>
    </row>
    <row r="154" spans="1:8" x14ac:dyDescent="0.25">
      <c r="A154" t="s">
        <v>157</v>
      </c>
      <c r="B154" s="15" cm="1">
        <f t="array" ref="B154">_xll.GetLatestPrice(F154,,G154,)</f>
        <v>370</v>
      </c>
      <c r="C154" s="1" cm="1">
        <f t="array" ref="C154">_xll.GetLatestPrice(F154,"Actual","AssessmentDate")</f>
        <v>45848.645833333336</v>
      </c>
      <c r="D154">
        <f t="shared" si="4"/>
        <v>2025</v>
      </c>
      <c r="E154">
        <f t="shared" si="5"/>
        <v>7</v>
      </c>
      <c r="F154" s="14" t="s">
        <v>351</v>
      </c>
      <c r="G154" s="14" t="s">
        <v>389</v>
      </c>
      <c r="H154" s="14" t="s">
        <v>390</v>
      </c>
    </row>
    <row r="155" spans="1:8" x14ac:dyDescent="0.25">
      <c r="A155" t="s">
        <v>158</v>
      </c>
      <c r="B155" s="15" cm="1">
        <f t="array" ref="B155">_xll.GetLatestPrice(F155,,G155,)</f>
        <v>765</v>
      </c>
      <c r="C155" s="1" cm="1">
        <f t="array" ref="C155">_xll.GetLatestPrice(F155,"Actual","AssessmentDate")</f>
        <v>45849.4375</v>
      </c>
      <c r="D155">
        <f t="shared" si="4"/>
        <v>2025</v>
      </c>
      <c r="E155">
        <f t="shared" si="5"/>
        <v>7</v>
      </c>
      <c r="F155" s="14" t="s">
        <v>352</v>
      </c>
      <c r="G155" s="14" t="s">
        <v>389</v>
      </c>
      <c r="H155" s="14" t="s">
        <v>390</v>
      </c>
    </row>
    <row r="156" spans="1:8" x14ac:dyDescent="0.25">
      <c r="A156" t="s">
        <v>159</v>
      </c>
      <c r="B156" s="15" cm="1">
        <f t="array" ref="B156">_xll.GetLatestPrice(F156,,G156,)</f>
        <v>520</v>
      </c>
      <c r="C156" s="1" cm="1">
        <f t="array" ref="C156">_xll.GetLatestPrice(F156,"Actual","AssessmentDate")</f>
        <v>45848.645833333336</v>
      </c>
      <c r="D156">
        <f t="shared" si="4"/>
        <v>2025</v>
      </c>
      <c r="E156">
        <f t="shared" si="5"/>
        <v>7</v>
      </c>
      <c r="F156" s="14" t="s">
        <v>353</v>
      </c>
      <c r="G156" s="14" t="s">
        <v>389</v>
      </c>
      <c r="H156" s="14" t="s">
        <v>390</v>
      </c>
    </row>
    <row r="157" spans="1:8" x14ac:dyDescent="0.25">
      <c r="A157" t="s">
        <v>160</v>
      </c>
      <c r="B157" s="15" cm="1">
        <f t="array" ref="B157">_xll.GetLatestPrice(F157,,G157,)</f>
        <v>480</v>
      </c>
      <c r="C157" s="1" cm="1">
        <f t="array" ref="C157">_xll.GetLatestPrice(F157,"Actual","AssessmentDate")</f>
        <v>45848.645833333336</v>
      </c>
      <c r="D157">
        <f t="shared" si="4"/>
        <v>2025</v>
      </c>
      <c r="E157">
        <f t="shared" si="5"/>
        <v>7</v>
      </c>
      <c r="F157" s="14" t="s">
        <v>354</v>
      </c>
      <c r="G157" s="14" t="s">
        <v>389</v>
      </c>
      <c r="H157" s="13" t="s">
        <v>390</v>
      </c>
    </row>
    <row r="158" spans="1:8" x14ac:dyDescent="0.25">
      <c r="A158" t="s">
        <v>161</v>
      </c>
      <c r="B158" s="15" cm="1">
        <f t="array" ref="B158">_xll.GetLatestPrice(F158,,G158,)</f>
        <v>385</v>
      </c>
      <c r="C158" s="1" cm="1">
        <f t="array" ref="C158">_xll.GetLatestPrice(F158,"Actual","AssessmentDate")</f>
        <v>45848.645833333336</v>
      </c>
      <c r="D158">
        <f t="shared" si="4"/>
        <v>2025</v>
      </c>
      <c r="E158">
        <f t="shared" si="5"/>
        <v>7</v>
      </c>
      <c r="F158" s="14" t="s">
        <v>355</v>
      </c>
      <c r="G158" s="14" t="s">
        <v>389</v>
      </c>
      <c r="H158" s="13" t="s">
        <v>390</v>
      </c>
    </row>
    <row r="159" spans="1:8" x14ac:dyDescent="0.25">
      <c r="A159" t="s">
        <v>162</v>
      </c>
      <c r="B159" s="15" cm="1">
        <f t="array" ref="B159">_xll.GetLatestPrice(F159,,G159,)</f>
        <v>965</v>
      </c>
      <c r="C159" s="1" cm="1">
        <f t="array" ref="C159">_xll.GetLatestPrice(F159,"Actual","AssessmentDate")</f>
        <v>45848.645833333336</v>
      </c>
      <c r="D159">
        <f t="shared" si="4"/>
        <v>2025</v>
      </c>
      <c r="E159">
        <f t="shared" si="5"/>
        <v>7</v>
      </c>
      <c r="F159" s="14" t="s">
        <v>356</v>
      </c>
      <c r="G159" s="14" t="s">
        <v>389</v>
      </c>
      <c r="H159" s="13" t="s">
        <v>390</v>
      </c>
    </row>
    <row r="160" spans="1:8" x14ac:dyDescent="0.25">
      <c r="A160" t="s">
        <v>163</v>
      </c>
      <c r="B160" s="15" cm="1">
        <f t="array" ref="B160">_xll.GetLatestPrice(F160,,G160,)</f>
        <v>515</v>
      </c>
      <c r="C160" s="1" cm="1">
        <f t="array" ref="C160">_xll.GetLatestPrice(F160,"Actual","AssessmentDate")</f>
        <v>45848.645833333336</v>
      </c>
      <c r="D160">
        <f t="shared" si="4"/>
        <v>2025</v>
      </c>
      <c r="E160">
        <f t="shared" si="5"/>
        <v>7</v>
      </c>
      <c r="F160" s="14" t="s">
        <v>357</v>
      </c>
      <c r="G160" s="14" t="s">
        <v>389</v>
      </c>
      <c r="H160" s="13" t="s">
        <v>390</v>
      </c>
    </row>
    <row r="161" spans="1:8" x14ac:dyDescent="0.25">
      <c r="A161" t="s">
        <v>164</v>
      </c>
      <c r="B161" s="15" cm="1">
        <f t="array" ref="B161">_xll.GetLatestPrice(F161,,G161,)</f>
        <v>335</v>
      </c>
      <c r="C161" s="1" cm="1">
        <f t="array" ref="C161">_xll.GetLatestPrice(F161,"Actual","AssessmentDate")</f>
        <v>45848.645833333336</v>
      </c>
      <c r="D161">
        <f t="shared" si="4"/>
        <v>2025</v>
      </c>
      <c r="E161">
        <f t="shared" si="5"/>
        <v>7</v>
      </c>
      <c r="F161" s="14" t="s">
        <v>358</v>
      </c>
      <c r="G161" s="14" t="s">
        <v>389</v>
      </c>
      <c r="H161" s="13" t="s">
        <v>390</v>
      </c>
    </row>
    <row r="162" spans="1:8" x14ac:dyDescent="0.25">
      <c r="A162" t="s">
        <v>165</v>
      </c>
      <c r="B162" s="15" cm="1">
        <f t="array" ref="B162">_xll.GetLatestPrice(F162,,G162,)</f>
        <v>525</v>
      </c>
      <c r="C162" s="1" cm="1">
        <f t="array" ref="C162">_xll.GetLatestPrice(F162,"Actual","AssessmentDate")</f>
        <v>45848.645833333336</v>
      </c>
      <c r="D162">
        <f t="shared" si="4"/>
        <v>2025</v>
      </c>
      <c r="E162">
        <f t="shared" si="5"/>
        <v>7</v>
      </c>
      <c r="F162" s="14" t="s">
        <v>359</v>
      </c>
      <c r="G162" s="14" t="s">
        <v>389</v>
      </c>
      <c r="H162" s="13" t="s">
        <v>390</v>
      </c>
    </row>
    <row r="163" spans="1:8" x14ac:dyDescent="0.25">
      <c r="A163" t="s">
        <v>166</v>
      </c>
      <c r="B163" s="15" cm="1">
        <f t="array" ref="B163">_xll.GetLatestPrice(F163,,G163,)</f>
        <v>475</v>
      </c>
      <c r="C163" s="1" cm="1">
        <f t="array" ref="C163">_xll.GetLatestPrice(F163,"Actual","AssessmentDate")</f>
        <v>45848.645833333336</v>
      </c>
      <c r="D163">
        <f t="shared" si="4"/>
        <v>2025</v>
      </c>
      <c r="E163">
        <f t="shared" si="5"/>
        <v>7</v>
      </c>
      <c r="F163" s="14" t="s">
        <v>360</v>
      </c>
      <c r="G163" s="14" t="s">
        <v>389</v>
      </c>
      <c r="H163" s="13" t="s">
        <v>390</v>
      </c>
    </row>
    <row r="164" spans="1:8" x14ac:dyDescent="0.25">
      <c r="A164" t="s">
        <v>167</v>
      </c>
      <c r="B164" s="15" cm="1">
        <f t="array" ref="B164">_xll.GetLatestPrice(F164,,G164,)</f>
        <v>485</v>
      </c>
      <c r="C164" s="1" cm="1">
        <f t="array" ref="C164">_xll.GetLatestPrice(F164,"Actual","AssessmentDate")</f>
        <v>45848.645833333336</v>
      </c>
      <c r="D164">
        <f t="shared" si="4"/>
        <v>2025</v>
      </c>
      <c r="E164">
        <f t="shared" si="5"/>
        <v>7</v>
      </c>
      <c r="F164" s="14" t="s">
        <v>361</v>
      </c>
      <c r="G164" s="14" t="s">
        <v>389</v>
      </c>
      <c r="H164" s="13" t="s">
        <v>390</v>
      </c>
    </row>
    <row r="165" spans="1:8" x14ac:dyDescent="0.25">
      <c r="A165" t="s">
        <v>168</v>
      </c>
      <c r="B165" s="15" cm="1">
        <f t="array" ref="B165">_xll.GetLatestPrice(F165,,G165,)</f>
        <v>488</v>
      </c>
      <c r="C165" s="1" cm="1">
        <f t="array" ref="C165">_xll.GetLatestPrice(F165,"Actual","AssessmentDate")</f>
        <v>45848.645833333336</v>
      </c>
      <c r="D165">
        <f t="shared" si="4"/>
        <v>2025</v>
      </c>
      <c r="E165">
        <f t="shared" si="5"/>
        <v>7</v>
      </c>
      <c r="F165" s="14" t="s">
        <v>362</v>
      </c>
      <c r="G165" s="14" t="s">
        <v>389</v>
      </c>
      <c r="H165" s="13" t="s">
        <v>390</v>
      </c>
    </row>
    <row r="166" spans="1:8" x14ac:dyDescent="0.25">
      <c r="A166" t="s">
        <v>169</v>
      </c>
      <c r="B166" s="15" cm="1">
        <f t="array" ref="B166">_xll.GetLatestPrice(F166,,G166,)</f>
        <v>490</v>
      </c>
      <c r="C166" s="1" cm="1">
        <f t="array" ref="C166">_xll.GetLatestPrice(F166,"Actual","AssessmentDate")</f>
        <v>45848.645833333336</v>
      </c>
      <c r="D166">
        <f t="shared" si="4"/>
        <v>2025</v>
      </c>
      <c r="E166">
        <f t="shared" si="5"/>
        <v>7</v>
      </c>
      <c r="F166" s="14" t="s">
        <v>363</v>
      </c>
      <c r="G166" s="14" t="s">
        <v>389</v>
      </c>
      <c r="H166" s="13" t="s">
        <v>390</v>
      </c>
    </row>
    <row r="167" spans="1:8" x14ac:dyDescent="0.25">
      <c r="A167" t="s">
        <v>170</v>
      </c>
      <c r="B167" s="15" cm="1">
        <f t="array" ref="B167">_xll.GetLatestPrice(F167,,G167,)</f>
        <v>455</v>
      </c>
      <c r="C167" s="1" cm="1">
        <f t="array" ref="C167">_xll.GetLatestPrice(F167,"Actual","AssessmentDate")</f>
        <v>45848.645833333336</v>
      </c>
      <c r="D167">
        <f t="shared" si="4"/>
        <v>2025</v>
      </c>
      <c r="E167">
        <f t="shared" si="5"/>
        <v>7</v>
      </c>
      <c r="F167" s="14" t="s">
        <v>364</v>
      </c>
      <c r="G167" s="14" t="s">
        <v>389</v>
      </c>
      <c r="H167" s="13" t="s">
        <v>390</v>
      </c>
    </row>
    <row r="168" spans="1:8" x14ac:dyDescent="0.25">
      <c r="A168" t="s">
        <v>171</v>
      </c>
      <c r="B168" s="15" cm="1">
        <f t="array" ref="B168">_xll.GetLatestPrice(F168,,G168,)</f>
        <v>550</v>
      </c>
      <c r="C168" s="1" cm="1">
        <f t="array" ref="C168">_xll.GetLatestPrice(F168,"Actual","AssessmentDate")</f>
        <v>45848.645833333336</v>
      </c>
      <c r="D168">
        <f t="shared" si="4"/>
        <v>2025</v>
      </c>
      <c r="E168">
        <f t="shared" si="5"/>
        <v>7</v>
      </c>
      <c r="F168" s="14" t="s">
        <v>365</v>
      </c>
      <c r="G168" s="14" t="s">
        <v>389</v>
      </c>
      <c r="H168" s="13" t="s">
        <v>390</v>
      </c>
    </row>
    <row r="169" spans="1:8" x14ac:dyDescent="0.25">
      <c r="A169" t="s">
        <v>172</v>
      </c>
      <c r="B169" s="15" cm="1">
        <f t="array" ref="B169">_xll.GetLatestPrice(F169,,G169,)</f>
        <v>565</v>
      </c>
      <c r="C169" s="1" cm="1">
        <f t="array" ref="C169">_xll.GetLatestPrice(F169,"Actual","AssessmentDate")</f>
        <v>45848.645833333336</v>
      </c>
      <c r="D169">
        <f t="shared" si="4"/>
        <v>2025</v>
      </c>
      <c r="E169">
        <f t="shared" si="5"/>
        <v>7</v>
      </c>
      <c r="F169" s="14" t="s">
        <v>366</v>
      </c>
      <c r="G169" s="14" t="s">
        <v>389</v>
      </c>
      <c r="H169" s="13" t="s">
        <v>390</v>
      </c>
    </row>
    <row r="170" spans="1:8" x14ac:dyDescent="0.25">
      <c r="A170" t="s">
        <v>173</v>
      </c>
      <c r="B170" s="15" cm="1">
        <f t="array" ref="B170">_xll.GetLatestPrice(F170,,G170,)</f>
        <v>385</v>
      </c>
      <c r="C170" s="1" cm="1">
        <f t="array" ref="C170">_xll.GetLatestPrice(F170,"Actual","AssessmentDate")</f>
        <v>45848.645833333336</v>
      </c>
      <c r="D170">
        <f t="shared" si="4"/>
        <v>2025</v>
      </c>
      <c r="E170">
        <f t="shared" si="5"/>
        <v>7</v>
      </c>
      <c r="F170" s="14" t="s">
        <v>367</v>
      </c>
      <c r="G170" s="14" t="s">
        <v>389</v>
      </c>
      <c r="H170" s="13" t="s">
        <v>390</v>
      </c>
    </row>
    <row r="171" spans="1:8" x14ac:dyDescent="0.25">
      <c r="A171" t="s">
        <v>174</v>
      </c>
      <c r="B171" s="15" cm="1">
        <f t="array" ref="B171">_xll.GetLatestPrice(F171,,G171,)</f>
        <v>355</v>
      </c>
      <c r="C171" s="1" cm="1">
        <f t="array" ref="C171">_xll.GetLatestPrice(F171,"Actual","AssessmentDate")</f>
        <v>45848.645833333336</v>
      </c>
      <c r="D171">
        <f t="shared" si="4"/>
        <v>2025</v>
      </c>
      <c r="E171">
        <f t="shared" si="5"/>
        <v>7</v>
      </c>
      <c r="F171" s="14" t="s">
        <v>368</v>
      </c>
      <c r="G171" s="14" t="s">
        <v>389</v>
      </c>
      <c r="H171" s="13" t="s">
        <v>390</v>
      </c>
    </row>
    <row r="172" spans="1:8" x14ac:dyDescent="0.25">
      <c r="A172" t="s">
        <v>175</v>
      </c>
      <c r="B172" s="15" cm="1">
        <f t="array" ref="B172">_xll.GetLatestPrice(F172,,G172,)</f>
        <v>415</v>
      </c>
      <c r="C172" s="1" cm="1">
        <f t="array" ref="C172">_xll.GetLatestPrice(F172,"Actual","AssessmentDate")</f>
        <v>45848.645833333336</v>
      </c>
      <c r="D172">
        <f t="shared" si="4"/>
        <v>2025</v>
      </c>
      <c r="E172">
        <f t="shared" si="5"/>
        <v>7</v>
      </c>
      <c r="F172" s="14" t="s">
        <v>369</v>
      </c>
      <c r="G172" s="14" t="s">
        <v>389</v>
      </c>
      <c r="H172" s="13" t="s">
        <v>390</v>
      </c>
    </row>
    <row r="173" spans="1:8" x14ac:dyDescent="0.25">
      <c r="A173" t="s">
        <v>176</v>
      </c>
      <c r="B173" s="15" cm="1">
        <f t="array" ref="B173">_xll.GetLatestPrice(F173,,G173,)</f>
        <v>510</v>
      </c>
      <c r="C173" s="1" cm="1">
        <f t="array" ref="C173">_xll.GetLatestPrice(F173,"Actual","AssessmentDate")</f>
        <v>45848.645833333336</v>
      </c>
      <c r="D173">
        <f t="shared" si="4"/>
        <v>2025</v>
      </c>
      <c r="E173">
        <f t="shared" si="5"/>
        <v>7</v>
      </c>
      <c r="F173" s="14" t="s">
        <v>370</v>
      </c>
      <c r="G173" s="14" t="s">
        <v>389</v>
      </c>
      <c r="H173" s="13" t="s">
        <v>390</v>
      </c>
    </row>
    <row r="174" spans="1:8" x14ac:dyDescent="0.25">
      <c r="A174" t="s">
        <v>177</v>
      </c>
      <c r="B174" s="15" cm="1">
        <f t="array" ref="B174">_xll.GetLatestPrice(F174,,G174,)</f>
        <v>540</v>
      </c>
      <c r="C174" s="1" cm="1">
        <f t="array" ref="C174">_xll.GetLatestPrice(F174,"Actual","AssessmentDate")</f>
        <v>45848.645833333336</v>
      </c>
      <c r="D174">
        <f t="shared" si="4"/>
        <v>2025</v>
      </c>
      <c r="E174">
        <f t="shared" si="5"/>
        <v>7</v>
      </c>
      <c r="F174" s="14" t="s">
        <v>371</v>
      </c>
      <c r="G174" s="14" t="s">
        <v>389</v>
      </c>
      <c r="H174" s="13" t="s">
        <v>390</v>
      </c>
    </row>
    <row r="175" spans="1:8" x14ac:dyDescent="0.25">
      <c r="A175" t="s">
        <v>178</v>
      </c>
      <c r="B175" s="15" cm="1">
        <f t="array" ref="B175">_xll.GetLatestPrice(F175,,G175,)</f>
        <v>330</v>
      </c>
      <c r="C175" s="1" cm="1">
        <f t="array" ref="C175">_xll.GetLatestPrice(F175,"Actual","AssessmentDate")</f>
        <v>45848.645833333336</v>
      </c>
      <c r="D175">
        <f t="shared" si="4"/>
        <v>2025</v>
      </c>
      <c r="E175">
        <f t="shared" si="5"/>
        <v>7</v>
      </c>
      <c r="F175" s="14" t="s">
        <v>372</v>
      </c>
      <c r="G175" s="14" t="s">
        <v>389</v>
      </c>
      <c r="H175" s="13" t="s">
        <v>390</v>
      </c>
    </row>
    <row r="176" spans="1:8" x14ac:dyDescent="0.25">
      <c r="A176" t="s">
        <v>179</v>
      </c>
      <c r="B176" s="15" cm="1">
        <f t="array" ref="B176">_xll.GetLatestPrice(F176,,G176,)</f>
        <v>520</v>
      </c>
      <c r="C176" s="1" cm="1">
        <f t="array" ref="C176">_xll.GetLatestPrice(F176,"Actual","AssessmentDate")</f>
        <v>45848.645833333336</v>
      </c>
      <c r="D176">
        <f t="shared" si="4"/>
        <v>2025</v>
      </c>
      <c r="E176">
        <f t="shared" si="5"/>
        <v>7</v>
      </c>
      <c r="F176" s="14" t="s">
        <v>373</v>
      </c>
      <c r="G176" s="14" t="s">
        <v>389</v>
      </c>
      <c r="H176" s="13" t="s">
        <v>390</v>
      </c>
    </row>
    <row r="177" spans="1:8" x14ac:dyDescent="0.25">
      <c r="A177" t="s">
        <v>180</v>
      </c>
      <c r="B177" s="15" cm="1">
        <f t="array" ref="B177">_xll.GetLatestPrice(F177,,G177,)</f>
        <v>485</v>
      </c>
      <c r="C177" s="1" cm="1">
        <f t="array" ref="C177">_xll.GetLatestPrice(F177,"Actual","AssessmentDate")</f>
        <v>45848.645833333336</v>
      </c>
      <c r="D177">
        <f t="shared" si="4"/>
        <v>2025</v>
      </c>
      <c r="E177">
        <f t="shared" si="5"/>
        <v>7</v>
      </c>
      <c r="F177" s="14" t="s">
        <v>374</v>
      </c>
      <c r="G177" s="14" t="s">
        <v>389</v>
      </c>
      <c r="H177" s="13" t="s">
        <v>390</v>
      </c>
    </row>
    <row r="178" spans="1:8" x14ac:dyDescent="0.25">
      <c r="A178" t="s">
        <v>181</v>
      </c>
      <c r="B178" s="15" cm="1">
        <f t="array" ref="B178">_xll.GetLatestPrice(F178,,G178,)</f>
        <v>534</v>
      </c>
      <c r="C178" s="1" cm="1">
        <f t="array" ref="C178">_xll.GetLatestPrice(F178,"Actual","AssessmentDate")</f>
        <v>45848.645833333336</v>
      </c>
      <c r="D178">
        <f t="shared" si="4"/>
        <v>2025</v>
      </c>
      <c r="E178">
        <f t="shared" si="5"/>
        <v>7</v>
      </c>
      <c r="F178" s="14" t="s">
        <v>375</v>
      </c>
      <c r="G178" s="14" t="s">
        <v>389</v>
      </c>
      <c r="H178" s="13" t="s">
        <v>390</v>
      </c>
    </row>
    <row r="179" spans="1:8" x14ac:dyDescent="0.25">
      <c r="A179" t="s">
        <v>182</v>
      </c>
      <c r="B179" s="15" cm="1">
        <f t="array" ref="B179">_xll.GetLatestPrice(F179,,G179,)</f>
        <v>395</v>
      </c>
      <c r="C179" s="1" cm="1">
        <f t="array" ref="C179">_xll.GetLatestPrice(F179,"Actual","AssessmentDate")</f>
        <v>45848.645833333336</v>
      </c>
      <c r="D179">
        <f t="shared" si="4"/>
        <v>2025</v>
      </c>
      <c r="E179">
        <f t="shared" si="5"/>
        <v>7</v>
      </c>
      <c r="F179" s="14" t="s">
        <v>376</v>
      </c>
      <c r="G179" s="14" t="s">
        <v>389</v>
      </c>
      <c r="H179" s="13" t="s">
        <v>390</v>
      </c>
    </row>
    <row r="180" spans="1:8" x14ac:dyDescent="0.25">
      <c r="A180" t="s">
        <v>183</v>
      </c>
      <c r="B180" s="15" cm="1">
        <f t="array" ref="B180">_xll.GetLatestPrice(F180,,G180,)</f>
        <v>510</v>
      </c>
      <c r="C180" s="1" cm="1">
        <f t="array" ref="C180">_xll.GetLatestPrice(F180,"Actual","AssessmentDate")</f>
        <v>45848.645833333336</v>
      </c>
      <c r="D180">
        <f t="shared" si="4"/>
        <v>2025</v>
      </c>
      <c r="E180">
        <f t="shared" si="5"/>
        <v>7</v>
      </c>
      <c r="F180" s="14" t="s">
        <v>377</v>
      </c>
      <c r="G180" s="14" t="s">
        <v>389</v>
      </c>
      <c r="H180" s="13" t="s">
        <v>390</v>
      </c>
    </row>
    <row r="181" spans="1:8" x14ac:dyDescent="0.25">
      <c r="A181" t="s">
        <v>184</v>
      </c>
      <c r="B181" s="15" cm="1">
        <f t="array" ref="B181">_xll.GetLatestPrice(F181,,G181,)</f>
        <v>460</v>
      </c>
      <c r="C181" s="1" cm="1">
        <f t="array" ref="C181">_xll.GetLatestPrice(F181,"Actual","AssessmentDate")</f>
        <v>45848.645833333336</v>
      </c>
      <c r="D181">
        <f t="shared" si="4"/>
        <v>2025</v>
      </c>
      <c r="E181">
        <f t="shared" si="5"/>
        <v>7</v>
      </c>
      <c r="F181" s="14" t="s">
        <v>378</v>
      </c>
      <c r="G181" s="14" t="s">
        <v>389</v>
      </c>
      <c r="H181" s="13" t="s">
        <v>390</v>
      </c>
    </row>
    <row r="182" spans="1:8" x14ac:dyDescent="0.25">
      <c r="A182" t="s">
        <v>185</v>
      </c>
      <c r="B182" s="15" cm="1">
        <f t="array" ref="B182">_xll.GetLatestPrice(F182,,G182,)</f>
        <v>625</v>
      </c>
      <c r="C182" s="1" cm="1">
        <f t="array" ref="C182">_xll.GetLatestPrice(F182,"Actual","AssessmentDate")</f>
        <v>45848.647627314815</v>
      </c>
      <c r="D182">
        <f t="shared" si="4"/>
        <v>2025</v>
      </c>
      <c r="E182">
        <f t="shared" si="5"/>
        <v>7</v>
      </c>
      <c r="F182" s="14" t="s">
        <v>379</v>
      </c>
      <c r="G182" s="14" t="s">
        <v>389</v>
      </c>
      <c r="H182" s="13" t="s">
        <v>390</v>
      </c>
    </row>
    <row r="183" spans="1:8" x14ac:dyDescent="0.25">
      <c r="A183" t="s">
        <v>186</v>
      </c>
      <c r="B183" s="15" cm="1">
        <f t="array" ref="B183">_xll.GetLatestPrice(F183,,G183,)</f>
        <v>495</v>
      </c>
      <c r="C183" s="1" cm="1">
        <f t="array" ref="C183">_xll.GetLatestPrice(F183,"Actual","AssessmentDate")</f>
        <v>45848.645833333336</v>
      </c>
      <c r="D183">
        <f t="shared" si="4"/>
        <v>2025</v>
      </c>
      <c r="E183">
        <f t="shared" si="5"/>
        <v>7</v>
      </c>
      <c r="F183" s="14" t="s">
        <v>380</v>
      </c>
      <c r="G183" s="14" t="s">
        <v>389</v>
      </c>
      <c r="H183" s="13" t="s">
        <v>390</v>
      </c>
    </row>
    <row r="184" spans="1:8" x14ac:dyDescent="0.25">
      <c r="A184" t="s">
        <v>187</v>
      </c>
      <c r="B184" s="15" cm="1">
        <f t="array" ref="B184">_xll.GetLatestPrice(F184,,G184,)</f>
        <v>445</v>
      </c>
      <c r="C184" s="1" cm="1">
        <f t="array" ref="C184">_xll.GetLatestPrice(F184,"Actual","AssessmentDate")</f>
        <v>45848.645833333336</v>
      </c>
      <c r="D184">
        <f t="shared" si="4"/>
        <v>2025</v>
      </c>
      <c r="E184">
        <f t="shared" si="5"/>
        <v>7</v>
      </c>
      <c r="F184" s="14" t="s">
        <v>381</v>
      </c>
      <c r="G184" s="14" t="s">
        <v>389</v>
      </c>
      <c r="H184" s="13" t="s">
        <v>390</v>
      </c>
    </row>
    <row r="185" spans="1:8" x14ac:dyDescent="0.25">
      <c r="A185" t="s">
        <v>188</v>
      </c>
      <c r="B185" s="15" cm="1">
        <f t="array" ref="B185">_xll.GetLatestPrice(F185,,G185,)</f>
        <v>430</v>
      </c>
      <c r="C185" s="1" cm="1">
        <f t="array" ref="C185">_xll.GetLatestPrice(F185,"Actual","AssessmentDate")</f>
        <v>45848.645833333336</v>
      </c>
      <c r="D185">
        <f t="shared" si="4"/>
        <v>2025</v>
      </c>
      <c r="E185">
        <f t="shared" si="5"/>
        <v>7</v>
      </c>
      <c r="F185" s="14" t="s">
        <v>382</v>
      </c>
      <c r="G185" s="14" t="s">
        <v>389</v>
      </c>
      <c r="H185" s="13" t="s">
        <v>390</v>
      </c>
    </row>
    <row r="186" spans="1:8" x14ac:dyDescent="0.25">
      <c r="A186" t="s">
        <v>189</v>
      </c>
      <c r="B186" s="15" cm="1">
        <f t="array" ref="B186">_xll.GetLatestPrice(F186,,G186,)</f>
        <v>622</v>
      </c>
      <c r="C186" s="1" cm="1">
        <f t="array" ref="C186">_xll.GetLatestPrice(F186,"Actual","AssessmentDate")</f>
        <v>45848.645833333336</v>
      </c>
      <c r="D186">
        <f t="shared" si="4"/>
        <v>2025</v>
      </c>
      <c r="E186">
        <f t="shared" si="5"/>
        <v>7</v>
      </c>
      <c r="F186" s="14" t="s">
        <v>383</v>
      </c>
      <c r="G186" s="14" t="s">
        <v>389</v>
      </c>
      <c r="H186" s="13" t="s">
        <v>390</v>
      </c>
    </row>
    <row r="187" spans="1:8" x14ac:dyDescent="0.25">
      <c r="A187" t="s">
        <v>190</v>
      </c>
      <c r="B187" s="15" cm="1">
        <f t="array" ref="B187">_xll.GetLatestPrice(F187,,G187,)</f>
        <v>610</v>
      </c>
      <c r="C187" s="1" cm="1">
        <f t="array" ref="C187">_xll.GetLatestPrice(F187,"Actual","AssessmentDate")</f>
        <v>45848.645833333336</v>
      </c>
      <c r="D187">
        <f t="shared" si="4"/>
        <v>2025</v>
      </c>
      <c r="E187">
        <f t="shared" si="5"/>
        <v>7</v>
      </c>
      <c r="F187" s="14" t="s">
        <v>384</v>
      </c>
      <c r="G187" s="14" t="s">
        <v>389</v>
      </c>
      <c r="H187" s="13" t="s">
        <v>390</v>
      </c>
    </row>
    <row r="188" spans="1:8" x14ac:dyDescent="0.25">
      <c r="A188" t="s">
        <v>191</v>
      </c>
      <c r="B188" s="15" cm="1">
        <f t="array" ref="B188">_xll.GetLatestPrice(F188,,G188,)</f>
        <v>651</v>
      </c>
      <c r="C188" s="1" cm="1">
        <f t="array" ref="C188">_xll.GetLatestPrice(F188,"Actual","AssessmentDate")</f>
        <v>45849.4375</v>
      </c>
      <c r="D188">
        <f t="shared" si="4"/>
        <v>2025</v>
      </c>
      <c r="E188">
        <f t="shared" si="5"/>
        <v>7</v>
      </c>
      <c r="F188" s="14" t="s">
        <v>385</v>
      </c>
      <c r="G188" s="14" t="s">
        <v>389</v>
      </c>
      <c r="H188" s="13" t="s">
        <v>390</v>
      </c>
    </row>
    <row r="189" spans="1:8" x14ac:dyDescent="0.25">
      <c r="A189" t="s">
        <v>192</v>
      </c>
      <c r="B189" s="15" cm="1">
        <f t="array" ref="B189">_xll.GetLatestPrice(F189,,G189,)</f>
        <v>618</v>
      </c>
      <c r="C189" s="1" cm="1">
        <f t="array" ref="C189">_xll.GetLatestPrice(F189,"Actual","AssessmentDate")</f>
        <v>45849.4375</v>
      </c>
      <c r="D189">
        <f t="shared" si="4"/>
        <v>2025</v>
      </c>
      <c r="E189">
        <f t="shared" si="5"/>
        <v>7</v>
      </c>
      <c r="F189" s="14" t="s">
        <v>386</v>
      </c>
      <c r="G189" s="14" t="s">
        <v>389</v>
      </c>
      <c r="H189" s="13" t="s">
        <v>390</v>
      </c>
    </row>
  </sheetData>
  <autoFilter ref="A1:H189" xr:uid="{00000000-0001-0000-0000-000000000000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DF396-4F9A-4B23-990F-86361D25A3AB}">
  <dimension ref="B2:L189"/>
  <sheetViews>
    <sheetView workbookViewId="0">
      <selection activeCell="B4" sqref="B4"/>
    </sheetView>
  </sheetViews>
  <sheetFormatPr defaultRowHeight="15" x14ac:dyDescent="0.25"/>
  <cols>
    <col min="1" max="1" width="22.7109375" customWidth="1"/>
    <col min="2" max="2" width="18.5703125" customWidth="1"/>
    <col min="8" max="8" width="15.5703125" hidden="1" customWidth="1"/>
    <col min="9" max="9" width="16.85546875" hidden="1" customWidth="1"/>
    <col min="10" max="10" width="16.42578125" hidden="1" customWidth="1"/>
    <col min="11" max="11" width="16.7109375" hidden="1" customWidth="1"/>
    <col min="12" max="12" width="11.7109375" hidden="1" customWidth="1"/>
  </cols>
  <sheetData>
    <row r="2" spans="2:12" x14ac:dyDescent="0.25">
      <c r="H2" s="3" t="s">
        <v>193</v>
      </c>
      <c r="I2" s="3" t="s">
        <v>194</v>
      </c>
      <c r="J2" s="3" t="s">
        <v>195</v>
      </c>
      <c r="K2" s="3" t="s">
        <v>196</v>
      </c>
      <c r="L2" t="s">
        <v>197</v>
      </c>
    </row>
    <row r="3" spans="2:12" x14ac:dyDescent="0.25">
      <c r="B3" s="7" t="s">
        <v>198</v>
      </c>
      <c r="C3" s="3" t="s">
        <v>199</v>
      </c>
      <c r="D3" s="3" t="s">
        <v>200</v>
      </c>
      <c r="E3" s="3" t="s">
        <v>201</v>
      </c>
      <c r="F3" s="3" t="s">
        <v>202</v>
      </c>
      <c r="G3" s="3"/>
      <c r="H3" s="3" t="s">
        <v>203</v>
      </c>
      <c r="I3" s="3" t="s">
        <v>203</v>
      </c>
      <c r="J3" s="3" t="s">
        <v>203</v>
      </c>
      <c r="K3" s="3" t="s">
        <v>203</v>
      </c>
      <c r="L3" t="s">
        <v>204</v>
      </c>
    </row>
    <row r="4" spans="2:12" x14ac:dyDescent="0.25">
      <c r="B4" s="9">
        <v>45846</v>
      </c>
      <c r="C4" s="4">
        <f>YEAR(_SPECIFIEDvarPubDate)</f>
        <v>2025</v>
      </c>
      <c r="D4" s="5">
        <f>MONTH(_SPECIFIEDvarPubDate)</f>
        <v>7</v>
      </c>
      <c r="H4" s="6" cm="1">
        <f t="array" ref="H4">_xll.GetPrice("FP-LBR-1185","Actual","AssessmentDate",_SPECIFIEDvarPubDate-1)</f>
        <v>45840.654768518521</v>
      </c>
      <c r="I4" s="6" cm="1">
        <f t="array" ref="I4">_xll.GetPrice("FP-PNL-0499","Actual","AssessmentDate",_SPECIFIEDvarPubDate-1)</f>
        <v>45841.442997685182</v>
      </c>
      <c r="J4" s="6" cm="1">
        <f t="array" ref="J4">IF(_xll.GetPrice("FP-LBR-1185","Actual","PreliminaryPrice",_SPECIFIEDvarPubDate-7),_xll.GetPrice("FP-LBR-1185","Actual","AssessmentDate",_SPECIFIEDvarPubDate-7),IF(_xll.GetPrice("FP-LBR-1185","Actual","PreliminaryPrice",_SPECIFIEDvarPubDate-14),_xll.GetPrice("FP-LBR-1185","Actual","AssessmentDate",_SPECIFIEDvarPubDate-14),_xll.GetPrice("FP-LBR-1185","Actual","AssessmentDate",_SPECIFIEDvarPubDate-21)))</f>
        <v>45832.607256944444</v>
      </c>
      <c r="K4" s="6" cm="1">
        <f t="array" ref="K4">IF(_xll.GetPrice("FP-PNL-0499","Actual","PreliminaryPrice",_SPECIFIEDvarPubDate-7),_xll.GetPrice("FP-PNL-0499","Actual","AssessmentDate",_SPECIFIEDvarPubDate-7),IF(_xll.GetPrice("FP-PNL-0499","Actual","PreliminaryPrice",_SPECIFIEDvarPubDate-14),_xll.GetPrice("FP-PNL-0499","Actual","AssessmentDate",_SPECIFIEDvarPubDate-14),_xll.GetPrice("FP-PNL-0499","Actual","AssessmentDate",_SPECIFIEDvarPubDate-21)))</f>
        <v>45832.607222222221</v>
      </c>
      <c r="L4" t="s">
        <v>205</v>
      </c>
    </row>
    <row r="5" spans="2:12" x14ac:dyDescent="0.25">
      <c r="L5" t="s">
        <v>206</v>
      </c>
    </row>
    <row r="6" spans="2:12" x14ac:dyDescent="0.25">
      <c r="L6" t="s">
        <v>207</v>
      </c>
    </row>
    <row r="7" spans="2:12" x14ac:dyDescent="0.25">
      <c r="L7" t="s">
        <v>208</v>
      </c>
    </row>
    <row r="8" spans="2:12" x14ac:dyDescent="0.25">
      <c r="L8" t="s">
        <v>209</v>
      </c>
    </row>
    <row r="9" spans="2:12" x14ac:dyDescent="0.25">
      <c r="L9" t="s">
        <v>210</v>
      </c>
    </row>
    <row r="10" spans="2:12" x14ac:dyDescent="0.25">
      <c r="B10" s="8" t="s">
        <v>401</v>
      </c>
      <c r="L10" t="s">
        <v>211</v>
      </c>
    </row>
    <row r="11" spans="2:12" x14ac:dyDescent="0.25">
      <c r="L11" t="s">
        <v>212</v>
      </c>
    </row>
    <row r="12" spans="2:12" x14ac:dyDescent="0.25">
      <c r="L12" t="s">
        <v>213</v>
      </c>
    </row>
    <row r="13" spans="2:12" x14ac:dyDescent="0.25">
      <c r="L13" t="s">
        <v>214</v>
      </c>
    </row>
    <row r="14" spans="2:12" x14ac:dyDescent="0.25">
      <c r="L14" t="s">
        <v>215</v>
      </c>
    </row>
    <row r="15" spans="2:12" x14ac:dyDescent="0.25">
      <c r="L15" t="s">
        <v>216</v>
      </c>
    </row>
    <row r="16" spans="2:12" x14ac:dyDescent="0.25">
      <c r="L16" t="s">
        <v>217</v>
      </c>
    </row>
    <row r="17" spans="12:12" x14ac:dyDescent="0.25">
      <c r="L17" t="s">
        <v>218</v>
      </c>
    </row>
    <row r="18" spans="12:12" x14ac:dyDescent="0.25">
      <c r="L18" t="s">
        <v>219</v>
      </c>
    </row>
    <row r="19" spans="12:12" x14ac:dyDescent="0.25">
      <c r="L19" t="s">
        <v>220</v>
      </c>
    </row>
    <row r="20" spans="12:12" x14ac:dyDescent="0.25">
      <c r="L20" t="s">
        <v>221</v>
      </c>
    </row>
    <row r="21" spans="12:12" x14ac:dyDescent="0.25">
      <c r="L21" t="s">
        <v>222</v>
      </c>
    </row>
    <row r="22" spans="12:12" x14ac:dyDescent="0.25">
      <c r="L22" t="s">
        <v>223</v>
      </c>
    </row>
    <row r="23" spans="12:12" x14ac:dyDescent="0.25">
      <c r="L23" t="s">
        <v>224</v>
      </c>
    </row>
    <row r="24" spans="12:12" x14ac:dyDescent="0.25">
      <c r="L24" t="s">
        <v>225</v>
      </c>
    </row>
    <row r="25" spans="12:12" x14ac:dyDescent="0.25">
      <c r="L25" t="s">
        <v>226</v>
      </c>
    </row>
    <row r="26" spans="12:12" x14ac:dyDescent="0.25">
      <c r="L26" t="s">
        <v>227</v>
      </c>
    </row>
    <row r="27" spans="12:12" x14ac:dyDescent="0.25">
      <c r="L27" t="s">
        <v>228</v>
      </c>
    </row>
    <row r="28" spans="12:12" x14ac:dyDescent="0.25">
      <c r="L28" t="s">
        <v>229</v>
      </c>
    </row>
    <row r="29" spans="12:12" x14ac:dyDescent="0.25">
      <c r="L29" t="s">
        <v>230</v>
      </c>
    </row>
    <row r="30" spans="12:12" x14ac:dyDescent="0.25">
      <c r="L30" t="s">
        <v>231</v>
      </c>
    </row>
    <row r="31" spans="12:12" x14ac:dyDescent="0.25">
      <c r="L31" t="s">
        <v>232</v>
      </c>
    </row>
    <row r="32" spans="12:12" x14ac:dyDescent="0.25">
      <c r="L32" t="s">
        <v>233</v>
      </c>
    </row>
    <row r="33" spans="12:12" x14ac:dyDescent="0.25">
      <c r="L33" t="s">
        <v>234</v>
      </c>
    </row>
    <row r="34" spans="12:12" x14ac:dyDescent="0.25">
      <c r="L34" t="s">
        <v>235</v>
      </c>
    </row>
    <row r="35" spans="12:12" x14ac:dyDescent="0.25">
      <c r="L35" t="s">
        <v>236</v>
      </c>
    </row>
    <row r="36" spans="12:12" x14ac:dyDescent="0.25">
      <c r="L36" t="s">
        <v>237</v>
      </c>
    </row>
    <row r="37" spans="12:12" x14ac:dyDescent="0.25">
      <c r="L37" t="s">
        <v>238</v>
      </c>
    </row>
    <row r="38" spans="12:12" x14ac:dyDescent="0.25">
      <c r="L38" t="s">
        <v>239</v>
      </c>
    </row>
    <row r="39" spans="12:12" x14ac:dyDescent="0.25">
      <c r="L39" t="s">
        <v>240</v>
      </c>
    </row>
    <row r="40" spans="12:12" x14ac:dyDescent="0.25">
      <c r="L40" t="s">
        <v>241</v>
      </c>
    </row>
    <row r="41" spans="12:12" x14ac:dyDescent="0.25">
      <c r="L41" t="s">
        <v>242</v>
      </c>
    </row>
    <row r="42" spans="12:12" x14ac:dyDescent="0.25">
      <c r="L42" t="s">
        <v>243</v>
      </c>
    </row>
    <row r="43" spans="12:12" x14ac:dyDescent="0.25">
      <c r="L43" t="s">
        <v>244</v>
      </c>
    </row>
    <row r="44" spans="12:12" x14ac:dyDescent="0.25">
      <c r="L44" t="s">
        <v>245</v>
      </c>
    </row>
    <row r="45" spans="12:12" x14ac:dyDescent="0.25">
      <c r="L45" t="s">
        <v>246</v>
      </c>
    </row>
    <row r="46" spans="12:12" x14ac:dyDescent="0.25">
      <c r="L46" t="s">
        <v>247</v>
      </c>
    </row>
    <row r="47" spans="12:12" x14ac:dyDescent="0.25">
      <c r="L47" t="s">
        <v>248</v>
      </c>
    </row>
    <row r="48" spans="12:12" x14ac:dyDescent="0.25">
      <c r="L48" t="s">
        <v>249</v>
      </c>
    </row>
    <row r="49" spans="12:12" x14ac:dyDescent="0.25">
      <c r="L49" t="s">
        <v>250</v>
      </c>
    </row>
    <row r="50" spans="12:12" x14ac:dyDescent="0.25">
      <c r="L50" t="s">
        <v>251</v>
      </c>
    </row>
    <row r="51" spans="12:12" x14ac:dyDescent="0.25">
      <c r="L51" t="s">
        <v>252</v>
      </c>
    </row>
    <row r="52" spans="12:12" x14ac:dyDescent="0.25">
      <c r="L52" t="s">
        <v>253</v>
      </c>
    </row>
    <row r="53" spans="12:12" x14ac:dyDescent="0.25">
      <c r="L53" t="s">
        <v>254</v>
      </c>
    </row>
    <row r="54" spans="12:12" x14ac:dyDescent="0.25">
      <c r="L54" t="s">
        <v>255</v>
      </c>
    </row>
    <row r="55" spans="12:12" x14ac:dyDescent="0.25">
      <c r="L55" t="s">
        <v>256</v>
      </c>
    </row>
    <row r="56" spans="12:12" x14ac:dyDescent="0.25">
      <c r="L56" t="s">
        <v>257</v>
      </c>
    </row>
    <row r="57" spans="12:12" x14ac:dyDescent="0.25">
      <c r="L57" t="s">
        <v>258</v>
      </c>
    </row>
    <row r="58" spans="12:12" x14ac:dyDescent="0.25">
      <c r="L58" t="s">
        <v>259</v>
      </c>
    </row>
    <row r="59" spans="12:12" x14ac:dyDescent="0.25">
      <c r="L59" t="s">
        <v>260</v>
      </c>
    </row>
    <row r="60" spans="12:12" x14ac:dyDescent="0.25">
      <c r="L60" t="s">
        <v>261</v>
      </c>
    </row>
    <row r="61" spans="12:12" x14ac:dyDescent="0.25">
      <c r="L61" t="s">
        <v>262</v>
      </c>
    </row>
    <row r="62" spans="12:12" x14ac:dyDescent="0.25">
      <c r="L62" t="s">
        <v>263</v>
      </c>
    </row>
    <row r="63" spans="12:12" x14ac:dyDescent="0.25">
      <c r="L63" t="s">
        <v>264</v>
      </c>
    </row>
    <row r="64" spans="12:12" x14ac:dyDescent="0.25">
      <c r="L64" t="s">
        <v>265</v>
      </c>
    </row>
    <row r="65" spans="12:12" x14ac:dyDescent="0.25">
      <c r="L65" t="s">
        <v>266</v>
      </c>
    </row>
    <row r="66" spans="12:12" x14ac:dyDescent="0.25">
      <c r="L66" t="s">
        <v>267</v>
      </c>
    </row>
    <row r="67" spans="12:12" x14ac:dyDescent="0.25">
      <c r="L67" t="s">
        <v>268</v>
      </c>
    </row>
    <row r="68" spans="12:12" x14ac:dyDescent="0.25">
      <c r="L68" t="s">
        <v>269</v>
      </c>
    </row>
    <row r="69" spans="12:12" x14ac:dyDescent="0.25">
      <c r="L69" t="s">
        <v>270</v>
      </c>
    </row>
    <row r="70" spans="12:12" x14ac:dyDescent="0.25">
      <c r="L70" t="s">
        <v>271</v>
      </c>
    </row>
    <row r="71" spans="12:12" x14ac:dyDescent="0.25">
      <c r="L71" t="s">
        <v>272</v>
      </c>
    </row>
    <row r="72" spans="12:12" x14ac:dyDescent="0.25">
      <c r="L72" t="s">
        <v>273</v>
      </c>
    </row>
    <row r="73" spans="12:12" x14ac:dyDescent="0.25">
      <c r="L73" t="s">
        <v>274</v>
      </c>
    </row>
    <row r="74" spans="12:12" x14ac:dyDescent="0.25">
      <c r="L74" t="s">
        <v>275</v>
      </c>
    </row>
    <row r="75" spans="12:12" x14ac:dyDescent="0.25">
      <c r="L75" t="s">
        <v>276</v>
      </c>
    </row>
    <row r="76" spans="12:12" x14ac:dyDescent="0.25">
      <c r="L76" t="s">
        <v>277</v>
      </c>
    </row>
    <row r="77" spans="12:12" x14ac:dyDescent="0.25">
      <c r="L77" t="s">
        <v>278</v>
      </c>
    </row>
    <row r="78" spans="12:12" x14ac:dyDescent="0.25">
      <c r="L78" t="s">
        <v>279</v>
      </c>
    </row>
    <row r="79" spans="12:12" x14ac:dyDescent="0.25">
      <c r="L79" t="s">
        <v>280</v>
      </c>
    </row>
    <row r="80" spans="12:12" x14ac:dyDescent="0.25">
      <c r="L80" t="s">
        <v>281</v>
      </c>
    </row>
    <row r="81" spans="12:12" x14ac:dyDescent="0.25">
      <c r="L81" t="s">
        <v>282</v>
      </c>
    </row>
    <row r="82" spans="12:12" x14ac:dyDescent="0.25">
      <c r="L82" t="s">
        <v>283</v>
      </c>
    </row>
    <row r="83" spans="12:12" x14ac:dyDescent="0.25">
      <c r="L83" t="s">
        <v>284</v>
      </c>
    </row>
    <row r="84" spans="12:12" x14ac:dyDescent="0.25">
      <c r="L84" t="s">
        <v>285</v>
      </c>
    </row>
    <row r="85" spans="12:12" x14ac:dyDescent="0.25">
      <c r="L85" t="s">
        <v>286</v>
      </c>
    </row>
    <row r="86" spans="12:12" x14ac:dyDescent="0.25">
      <c r="L86" t="s">
        <v>287</v>
      </c>
    </row>
    <row r="87" spans="12:12" x14ac:dyDescent="0.25">
      <c r="L87" t="s">
        <v>288</v>
      </c>
    </row>
    <row r="88" spans="12:12" x14ac:dyDescent="0.25">
      <c r="L88" t="s">
        <v>289</v>
      </c>
    </row>
    <row r="89" spans="12:12" x14ac:dyDescent="0.25">
      <c r="L89" t="s">
        <v>290</v>
      </c>
    </row>
    <row r="90" spans="12:12" x14ac:dyDescent="0.25">
      <c r="L90" t="s">
        <v>291</v>
      </c>
    </row>
    <row r="91" spans="12:12" x14ac:dyDescent="0.25">
      <c r="L91" t="s">
        <v>292</v>
      </c>
    </row>
    <row r="92" spans="12:12" x14ac:dyDescent="0.25">
      <c r="L92" t="s">
        <v>293</v>
      </c>
    </row>
    <row r="93" spans="12:12" x14ac:dyDescent="0.25">
      <c r="L93" t="s">
        <v>294</v>
      </c>
    </row>
    <row r="94" spans="12:12" x14ac:dyDescent="0.25">
      <c r="L94" t="s">
        <v>295</v>
      </c>
    </row>
    <row r="95" spans="12:12" x14ac:dyDescent="0.25">
      <c r="L95" t="s">
        <v>296</v>
      </c>
    </row>
    <row r="96" spans="12:12" x14ac:dyDescent="0.25">
      <c r="L96" t="s">
        <v>297</v>
      </c>
    </row>
    <row r="97" spans="12:12" x14ac:dyDescent="0.25">
      <c r="L97" t="s">
        <v>298</v>
      </c>
    </row>
    <row r="98" spans="12:12" x14ac:dyDescent="0.25">
      <c r="L98" t="s">
        <v>299</v>
      </c>
    </row>
    <row r="99" spans="12:12" x14ac:dyDescent="0.25">
      <c r="L99" t="s">
        <v>300</v>
      </c>
    </row>
    <row r="100" spans="12:12" x14ac:dyDescent="0.25">
      <c r="L100" t="s">
        <v>301</v>
      </c>
    </row>
    <row r="101" spans="12:12" x14ac:dyDescent="0.25">
      <c r="L101" t="s">
        <v>302</v>
      </c>
    </row>
    <row r="102" spans="12:12" x14ac:dyDescent="0.25">
      <c r="L102" t="s">
        <v>303</v>
      </c>
    </row>
    <row r="103" spans="12:12" x14ac:dyDescent="0.25">
      <c r="L103" t="s">
        <v>304</v>
      </c>
    </row>
    <row r="104" spans="12:12" x14ac:dyDescent="0.25">
      <c r="L104" t="s">
        <v>305</v>
      </c>
    </row>
    <row r="105" spans="12:12" x14ac:dyDescent="0.25">
      <c r="L105" t="s">
        <v>306</v>
      </c>
    </row>
    <row r="106" spans="12:12" x14ac:dyDescent="0.25">
      <c r="L106" t="s">
        <v>307</v>
      </c>
    </row>
    <row r="107" spans="12:12" x14ac:dyDescent="0.25">
      <c r="L107" t="s">
        <v>308</v>
      </c>
    </row>
    <row r="108" spans="12:12" x14ac:dyDescent="0.25">
      <c r="L108" t="s">
        <v>309</v>
      </c>
    </row>
    <row r="109" spans="12:12" x14ac:dyDescent="0.25">
      <c r="L109" t="s">
        <v>310</v>
      </c>
    </row>
    <row r="110" spans="12:12" x14ac:dyDescent="0.25">
      <c r="L110" t="s">
        <v>311</v>
      </c>
    </row>
    <row r="111" spans="12:12" x14ac:dyDescent="0.25">
      <c r="L111" t="s">
        <v>312</v>
      </c>
    </row>
    <row r="112" spans="12:12" x14ac:dyDescent="0.25">
      <c r="L112" t="s">
        <v>313</v>
      </c>
    </row>
    <row r="113" spans="12:12" x14ac:dyDescent="0.25">
      <c r="L113" t="s">
        <v>314</v>
      </c>
    </row>
    <row r="114" spans="12:12" x14ac:dyDescent="0.25">
      <c r="L114" t="s">
        <v>315</v>
      </c>
    </row>
    <row r="115" spans="12:12" x14ac:dyDescent="0.25">
      <c r="L115" t="s">
        <v>316</v>
      </c>
    </row>
    <row r="116" spans="12:12" x14ac:dyDescent="0.25">
      <c r="L116" t="s">
        <v>317</v>
      </c>
    </row>
    <row r="117" spans="12:12" x14ac:dyDescent="0.25">
      <c r="L117" t="s">
        <v>318</v>
      </c>
    </row>
    <row r="118" spans="12:12" x14ac:dyDescent="0.25">
      <c r="L118" t="s">
        <v>319</v>
      </c>
    </row>
    <row r="119" spans="12:12" x14ac:dyDescent="0.25">
      <c r="L119" t="s">
        <v>320</v>
      </c>
    </row>
    <row r="120" spans="12:12" x14ac:dyDescent="0.25">
      <c r="L120" t="s">
        <v>321</v>
      </c>
    </row>
    <row r="121" spans="12:12" x14ac:dyDescent="0.25">
      <c r="L121" t="s">
        <v>322</v>
      </c>
    </row>
    <row r="122" spans="12:12" x14ac:dyDescent="0.25">
      <c r="L122" t="s">
        <v>323</v>
      </c>
    </row>
    <row r="123" spans="12:12" x14ac:dyDescent="0.25">
      <c r="L123" t="s">
        <v>324</v>
      </c>
    </row>
    <row r="124" spans="12:12" x14ac:dyDescent="0.25">
      <c r="L124" t="s">
        <v>325</v>
      </c>
    </row>
    <row r="125" spans="12:12" x14ac:dyDescent="0.25">
      <c r="L125" t="s">
        <v>326</v>
      </c>
    </row>
    <row r="126" spans="12:12" x14ac:dyDescent="0.25">
      <c r="L126" t="s">
        <v>327</v>
      </c>
    </row>
    <row r="127" spans="12:12" x14ac:dyDescent="0.25">
      <c r="L127" t="s">
        <v>328</v>
      </c>
    </row>
    <row r="128" spans="12:12" x14ac:dyDescent="0.25">
      <c r="L128" t="s">
        <v>329</v>
      </c>
    </row>
    <row r="129" spans="12:12" x14ac:dyDescent="0.25">
      <c r="L129" t="s">
        <v>330</v>
      </c>
    </row>
    <row r="130" spans="12:12" x14ac:dyDescent="0.25">
      <c r="L130" t="s">
        <v>331</v>
      </c>
    </row>
    <row r="131" spans="12:12" x14ac:dyDescent="0.25">
      <c r="L131" t="s">
        <v>332</v>
      </c>
    </row>
    <row r="132" spans="12:12" x14ac:dyDescent="0.25">
      <c r="L132" t="s">
        <v>333</v>
      </c>
    </row>
    <row r="133" spans="12:12" x14ac:dyDescent="0.25">
      <c r="L133" t="s">
        <v>334</v>
      </c>
    </row>
    <row r="134" spans="12:12" x14ac:dyDescent="0.25">
      <c r="L134" t="s">
        <v>335</v>
      </c>
    </row>
    <row r="135" spans="12:12" x14ac:dyDescent="0.25">
      <c r="L135" t="s">
        <v>336</v>
      </c>
    </row>
    <row r="136" spans="12:12" x14ac:dyDescent="0.25">
      <c r="L136" t="s">
        <v>337</v>
      </c>
    </row>
    <row r="137" spans="12:12" x14ac:dyDescent="0.25">
      <c r="L137" t="s">
        <v>338</v>
      </c>
    </row>
    <row r="138" spans="12:12" x14ac:dyDescent="0.25">
      <c r="L138" t="s">
        <v>339</v>
      </c>
    </row>
    <row r="139" spans="12:12" x14ac:dyDescent="0.25">
      <c r="L139" t="s">
        <v>340</v>
      </c>
    </row>
    <row r="140" spans="12:12" x14ac:dyDescent="0.25">
      <c r="L140" t="s">
        <v>341</v>
      </c>
    </row>
    <row r="141" spans="12:12" x14ac:dyDescent="0.25">
      <c r="L141" t="s">
        <v>342</v>
      </c>
    </row>
    <row r="142" spans="12:12" x14ac:dyDescent="0.25">
      <c r="L142" t="s">
        <v>343</v>
      </c>
    </row>
    <row r="143" spans="12:12" x14ac:dyDescent="0.25">
      <c r="L143" t="s">
        <v>344</v>
      </c>
    </row>
    <row r="144" spans="12:12" x14ac:dyDescent="0.25">
      <c r="L144" t="s">
        <v>344</v>
      </c>
    </row>
    <row r="145" spans="12:12" x14ac:dyDescent="0.25">
      <c r="L145" s="2" t="s">
        <v>344</v>
      </c>
    </row>
    <row r="146" spans="12:12" x14ac:dyDescent="0.25">
      <c r="L146" t="s">
        <v>345</v>
      </c>
    </row>
    <row r="147" spans="12:12" x14ac:dyDescent="0.25">
      <c r="L147" t="s">
        <v>345</v>
      </c>
    </row>
    <row r="148" spans="12:12" x14ac:dyDescent="0.25">
      <c r="L148" s="2" t="s">
        <v>345</v>
      </c>
    </row>
    <row r="149" spans="12:12" x14ac:dyDescent="0.25">
      <c r="L149" t="s">
        <v>346</v>
      </c>
    </row>
    <row r="150" spans="12:12" x14ac:dyDescent="0.25">
      <c r="L150" t="s">
        <v>347</v>
      </c>
    </row>
    <row r="151" spans="12:12" x14ac:dyDescent="0.25">
      <c r="L151" t="s">
        <v>348</v>
      </c>
    </row>
    <row r="152" spans="12:12" x14ac:dyDescent="0.25">
      <c r="L152" t="s">
        <v>349</v>
      </c>
    </row>
    <row r="153" spans="12:12" x14ac:dyDescent="0.25">
      <c r="L153" t="s">
        <v>350</v>
      </c>
    </row>
    <row r="154" spans="12:12" x14ac:dyDescent="0.25">
      <c r="L154" t="s">
        <v>351</v>
      </c>
    </row>
    <row r="155" spans="12:12" x14ac:dyDescent="0.25">
      <c r="L155" t="s">
        <v>352</v>
      </c>
    </row>
    <row r="156" spans="12:12" x14ac:dyDescent="0.25">
      <c r="L156" t="s">
        <v>353</v>
      </c>
    </row>
    <row r="157" spans="12:12" x14ac:dyDescent="0.25">
      <c r="L157" t="s">
        <v>354</v>
      </c>
    </row>
    <row r="158" spans="12:12" x14ac:dyDescent="0.25">
      <c r="L158" t="s">
        <v>355</v>
      </c>
    </row>
    <row r="159" spans="12:12" x14ac:dyDescent="0.25">
      <c r="L159" t="s">
        <v>356</v>
      </c>
    </row>
    <row r="160" spans="12:12" x14ac:dyDescent="0.25">
      <c r="L160" t="s">
        <v>357</v>
      </c>
    </row>
    <row r="161" spans="12:12" x14ac:dyDescent="0.25">
      <c r="L161" t="s">
        <v>358</v>
      </c>
    </row>
    <row r="162" spans="12:12" x14ac:dyDescent="0.25">
      <c r="L162" t="s">
        <v>359</v>
      </c>
    </row>
    <row r="163" spans="12:12" x14ac:dyDescent="0.25">
      <c r="L163" t="s">
        <v>360</v>
      </c>
    </row>
    <row r="164" spans="12:12" x14ac:dyDescent="0.25">
      <c r="L164" t="s">
        <v>361</v>
      </c>
    </row>
    <row r="165" spans="12:12" x14ac:dyDescent="0.25">
      <c r="L165" t="s">
        <v>362</v>
      </c>
    </row>
    <row r="166" spans="12:12" x14ac:dyDescent="0.25">
      <c r="L166" t="s">
        <v>363</v>
      </c>
    </row>
    <row r="167" spans="12:12" x14ac:dyDescent="0.25">
      <c r="L167" t="s">
        <v>364</v>
      </c>
    </row>
    <row r="168" spans="12:12" x14ac:dyDescent="0.25">
      <c r="L168" t="s">
        <v>365</v>
      </c>
    </row>
    <row r="169" spans="12:12" x14ac:dyDescent="0.25">
      <c r="L169" t="s">
        <v>366</v>
      </c>
    </row>
    <row r="170" spans="12:12" x14ac:dyDescent="0.25">
      <c r="L170" t="s">
        <v>367</v>
      </c>
    </row>
    <row r="171" spans="12:12" x14ac:dyDescent="0.25">
      <c r="L171" t="s">
        <v>368</v>
      </c>
    </row>
    <row r="172" spans="12:12" x14ac:dyDescent="0.25">
      <c r="L172" t="s">
        <v>369</v>
      </c>
    </row>
    <row r="173" spans="12:12" x14ac:dyDescent="0.25">
      <c r="L173" t="s">
        <v>370</v>
      </c>
    </row>
    <row r="174" spans="12:12" x14ac:dyDescent="0.25">
      <c r="L174" t="s">
        <v>371</v>
      </c>
    </row>
    <row r="175" spans="12:12" x14ac:dyDescent="0.25">
      <c r="L175" t="s">
        <v>372</v>
      </c>
    </row>
    <row r="176" spans="12:12" x14ac:dyDescent="0.25">
      <c r="L176" t="s">
        <v>373</v>
      </c>
    </row>
    <row r="177" spans="12:12" x14ac:dyDescent="0.25">
      <c r="L177" t="s">
        <v>374</v>
      </c>
    </row>
    <row r="178" spans="12:12" x14ac:dyDescent="0.25">
      <c r="L178" t="s">
        <v>375</v>
      </c>
    </row>
    <row r="179" spans="12:12" x14ac:dyDescent="0.25">
      <c r="L179" t="s">
        <v>376</v>
      </c>
    </row>
    <row r="180" spans="12:12" x14ac:dyDescent="0.25">
      <c r="L180" t="s">
        <v>377</v>
      </c>
    </row>
    <row r="181" spans="12:12" x14ac:dyDescent="0.25">
      <c r="L181" t="s">
        <v>378</v>
      </c>
    </row>
    <row r="182" spans="12:12" x14ac:dyDescent="0.25">
      <c r="L182" t="s">
        <v>379</v>
      </c>
    </row>
    <row r="183" spans="12:12" x14ac:dyDescent="0.25">
      <c r="L183" t="s">
        <v>380</v>
      </c>
    </row>
    <row r="184" spans="12:12" x14ac:dyDescent="0.25">
      <c r="L184" t="s">
        <v>381</v>
      </c>
    </row>
    <row r="185" spans="12:12" x14ac:dyDescent="0.25">
      <c r="L185" t="s">
        <v>382</v>
      </c>
    </row>
    <row r="186" spans="12:12" x14ac:dyDescent="0.25">
      <c r="L186" t="s">
        <v>383</v>
      </c>
    </row>
    <row r="187" spans="12:12" x14ac:dyDescent="0.25">
      <c r="L187" t="s">
        <v>384</v>
      </c>
    </row>
    <row r="188" spans="12:12" x14ac:dyDescent="0.25">
      <c r="L188" t="s">
        <v>385</v>
      </c>
    </row>
    <row r="189" spans="12:12" x14ac:dyDescent="0.25">
      <c r="L189" t="s">
        <v>386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BDB07-2161-4E7B-B3E4-7A0DD72C51E5}">
  <dimension ref="A1:H1397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2" max="2" width="15.5703125" bestFit="1" customWidth="1"/>
    <col min="3" max="3" width="10.42578125" bestFit="1" customWidth="1"/>
    <col min="4" max="4" width="12.5703125" customWidth="1"/>
    <col min="5" max="5" width="13" customWidth="1"/>
    <col min="6" max="7" width="14.5703125" style="13" customWidth="1"/>
    <col min="8" max="8" width="27.28515625" style="13" customWidth="1"/>
  </cols>
  <sheetData>
    <row r="1" spans="1:8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12" t="s">
        <v>387</v>
      </c>
      <c r="G1" s="12" t="s">
        <v>388</v>
      </c>
      <c r="H1" s="12" t="s">
        <v>395</v>
      </c>
    </row>
    <row r="2" spans="1:8" x14ac:dyDescent="0.25">
      <c r="A2" t="s">
        <v>5</v>
      </c>
      <c r="B2" s="15" cm="1">
        <f t="array" ref="B2">_xll.GetPrice("FP-LBR-0150",,"Low",_SPECIFIEDvarPubDate,)</f>
        <v>455</v>
      </c>
      <c r="C2" s="1">
        <f>_SPECIFIEDvarPubDate</f>
        <v>45846</v>
      </c>
      <c r="D2">
        <f>_SPECIFIEDvarYear</f>
        <v>2025</v>
      </c>
      <c r="E2">
        <f>_SPECIFIEDvarMonth</f>
        <v>7</v>
      </c>
      <c r="F2" s="13" t="s">
        <v>197</v>
      </c>
      <c r="G2" s="13" t="s">
        <v>389</v>
      </c>
      <c r="H2" s="13" t="s">
        <v>396</v>
      </c>
    </row>
    <row r="3" spans="1:8" x14ac:dyDescent="0.25">
      <c r="A3" t="s">
        <v>6</v>
      </c>
      <c r="B3" s="15" cm="1">
        <f t="array" ref="B3">_xll.GetPrice("FP-LBR-0151",,"Low",_SPECIFIEDvarPubDate,)</f>
        <v>395</v>
      </c>
      <c r="C3" s="1">
        <f t="shared" ref="C3:C34" si="0">$C$2</f>
        <v>45846</v>
      </c>
      <c r="D3">
        <f t="shared" ref="D3:D34" si="1">$D$2</f>
        <v>2025</v>
      </c>
      <c r="E3">
        <f t="shared" ref="E3:E34" si="2">$E$2</f>
        <v>7</v>
      </c>
      <c r="F3" s="13" t="s">
        <v>204</v>
      </c>
      <c r="G3" s="13" t="s">
        <v>389</v>
      </c>
      <c r="H3" s="13" t="s">
        <v>396</v>
      </c>
    </row>
    <row r="4" spans="1:8" x14ac:dyDescent="0.25">
      <c r="A4" t="s">
        <v>7</v>
      </c>
      <c r="B4" s="15" cm="1">
        <f t="array" ref="B4">_xll.GetPrice("FP-LBR-0152",,"Low",_SPECIFIEDvarPubDate,)</f>
        <v>410</v>
      </c>
      <c r="C4" s="1">
        <f t="shared" si="0"/>
        <v>45846</v>
      </c>
      <c r="D4">
        <f t="shared" si="1"/>
        <v>2025</v>
      </c>
      <c r="E4">
        <f t="shared" si="2"/>
        <v>7</v>
      </c>
      <c r="F4" s="13" t="s">
        <v>205</v>
      </c>
      <c r="G4" s="13" t="s">
        <v>389</v>
      </c>
      <c r="H4" s="13" t="s">
        <v>396</v>
      </c>
    </row>
    <row r="5" spans="1:8" x14ac:dyDescent="0.25">
      <c r="A5" t="s">
        <v>8</v>
      </c>
      <c r="B5" s="15" cm="1">
        <f t="array" ref="B5">_xll.GetPrice("FP-LBR-0153",,"Low",_SPECIFIEDvarPubDate,)</f>
        <v>405</v>
      </c>
      <c r="C5" s="1">
        <f t="shared" si="0"/>
        <v>45846</v>
      </c>
      <c r="D5">
        <f t="shared" si="1"/>
        <v>2025</v>
      </c>
      <c r="E5">
        <f t="shared" si="2"/>
        <v>7</v>
      </c>
      <c r="F5" s="13" t="s">
        <v>206</v>
      </c>
      <c r="G5" s="13" t="s">
        <v>389</v>
      </c>
      <c r="H5" s="13" t="s">
        <v>396</v>
      </c>
    </row>
    <row r="6" spans="1:8" x14ac:dyDescent="0.25">
      <c r="A6" t="s">
        <v>9</v>
      </c>
      <c r="B6" s="15" cm="1">
        <f t="array" ref="B6">_xll.GetPrice("FP-LBR-0154",,"Low",_SPECIFIEDvarPubDate,)</f>
        <v>320</v>
      </c>
      <c r="C6" s="1">
        <f t="shared" si="0"/>
        <v>45846</v>
      </c>
      <c r="D6">
        <f t="shared" si="1"/>
        <v>2025</v>
      </c>
      <c r="E6">
        <f t="shared" si="2"/>
        <v>7</v>
      </c>
      <c r="F6" s="13" t="s">
        <v>207</v>
      </c>
      <c r="G6" s="13" t="s">
        <v>389</v>
      </c>
      <c r="H6" s="13" t="s">
        <v>396</v>
      </c>
    </row>
    <row r="7" spans="1:8" x14ac:dyDescent="0.25">
      <c r="A7" t="s">
        <v>10</v>
      </c>
      <c r="B7" s="15" cm="1">
        <f t="array" ref="B7">_xll.GetPrice("FP-LBR-0172",,"Low",_SPECIFIEDvarPubDate,)</f>
        <v>415</v>
      </c>
      <c r="C7" s="1">
        <f t="shared" si="0"/>
        <v>45846</v>
      </c>
      <c r="D7">
        <f t="shared" si="1"/>
        <v>2025</v>
      </c>
      <c r="E7">
        <f t="shared" si="2"/>
        <v>7</v>
      </c>
      <c r="F7" s="13" t="s">
        <v>208</v>
      </c>
      <c r="G7" s="13" t="s">
        <v>389</v>
      </c>
      <c r="H7" s="13" t="s">
        <v>396</v>
      </c>
    </row>
    <row r="8" spans="1:8" x14ac:dyDescent="0.25">
      <c r="A8" t="s">
        <v>11</v>
      </c>
      <c r="B8" s="15" cm="1">
        <f t="array" ref="B8">_xll.GetPrice("FP-LBR-0241",,"Low",_SPECIFIEDvarPubDate,)</f>
        <v>502</v>
      </c>
      <c r="C8" s="1">
        <f t="shared" si="0"/>
        <v>45846</v>
      </c>
      <c r="D8">
        <f t="shared" si="1"/>
        <v>2025</v>
      </c>
      <c r="E8">
        <f t="shared" si="2"/>
        <v>7</v>
      </c>
      <c r="F8" s="13" t="s">
        <v>209</v>
      </c>
      <c r="G8" s="13" t="s">
        <v>389</v>
      </c>
      <c r="H8" s="13" t="s">
        <v>396</v>
      </c>
    </row>
    <row r="9" spans="1:8" x14ac:dyDescent="0.25">
      <c r="A9" t="s">
        <v>12</v>
      </c>
      <c r="B9" s="15" cm="1">
        <f t="array" ref="B9">_xll.GetPrice("FP-LBR-0243",,"Low",_SPECIFIEDvarPubDate,)</f>
        <v>465</v>
      </c>
      <c r="C9" s="1">
        <f t="shared" si="0"/>
        <v>45846</v>
      </c>
      <c r="D9">
        <f t="shared" si="1"/>
        <v>2025</v>
      </c>
      <c r="E9">
        <f t="shared" si="2"/>
        <v>7</v>
      </c>
      <c r="F9" s="13" t="s">
        <v>210</v>
      </c>
      <c r="G9" s="13" t="s">
        <v>389</v>
      </c>
      <c r="H9" s="13" t="s">
        <v>396</v>
      </c>
    </row>
    <row r="10" spans="1:8" x14ac:dyDescent="0.25">
      <c r="A10" t="s">
        <v>13</v>
      </c>
      <c r="B10" s="15" cm="1">
        <f t="array" ref="B10">_xll.GetPrice("FP-LBR-0244",,"Low",_SPECIFIEDvarPubDate,)</f>
        <v>415</v>
      </c>
      <c r="C10" s="1">
        <f t="shared" si="0"/>
        <v>45846</v>
      </c>
      <c r="D10">
        <f t="shared" si="1"/>
        <v>2025</v>
      </c>
      <c r="E10">
        <f t="shared" si="2"/>
        <v>7</v>
      </c>
      <c r="F10" s="13" t="s">
        <v>211</v>
      </c>
      <c r="G10" s="13" t="s">
        <v>389</v>
      </c>
      <c r="H10" s="13" t="s">
        <v>396</v>
      </c>
    </row>
    <row r="11" spans="1:8" x14ac:dyDescent="0.25">
      <c r="A11" t="s">
        <v>14</v>
      </c>
      <c r="B11" s="15" cm="1">
        <f t="array" ref="B11">_xll.GetPrice("FP-LBR-0245",,"Low",_SPECIFIEDvarPubDate,)</f>
        <v>430</v>
      </c>
      <c r="C11" s="1">
        <f t="shared" si="0"/>
        <v>45846</v>
      </c>
      <c r="D11">
        <f t="shared" si="1"/>
        <v>2025</v>
      </c>
      <c r="E11">
        <f t="shared" si="2"/>
        <v>7</v>
      </c>
      <c r="F11" s="13" t="s">
        <v>212</v>
      </c>
      <c r="G11" s="13" t="s">
        <v>389</v>
      </c>
      <c r="H11" s="13" t="s">
        <v>396</v>
      </c>
    </row>
    <row r="12" spans="1:8" x14ac:dyDescent="0.25">
      <c r="A12" t="s">
        <v>15</v>
      </c>
      <c r="B12" s="15" cm="1">
        <f t="array" ref="B12">_xll.GetPrice("FP-LBR-0246",,"Low",_SPECIFIEDvarPubDate,)</f>
        <v>410</v>
      </c>
      <c r="C12" s="1">
        <f t="shared" si="0"/>
        <v>45846</v>
      </c>
      <c r="D12">
        <f t="shared" si="1"/>
        <v>2025</v>
      </c>
      <c r="E12">
        <f t="shared" si="2"/>
        <v>7</v>
      </c>
      <c r="F12" s="13" t="s">
        <v>213</v>
      </c>
      <c r="G12" s="13" t="s">
        <v>389</v>
      </c>
      <c r="H12" s="13" t="s">
        <v>396</v>
      </c>
    </row>
    <row r="13" spans="1:8" x14ac:dyDescent="0.25">
      <c r="A13" t="s">
        <v>16</v>
      </c>
      <c r="B13" s="15" cm="1">
        <f t="array" ref="B13">_xll.GetPrice("FP-LBR-0247",,"Low",_SPECIFIEDvarPubDate,)</f>
        <v>340</v>
      </c>
      <c r="C13" s="1">
        <f t="shared" si="0"/>
        <v>45846</v>
      </c>
      <c r="D13">
        <f t="shared" si="1"/>
        <v>2025</v>
      </c>
      <c r="E13">
        <f t="shared" si="2"/>
        <v>7</v>
      </c>
      <c r="F13" s="13" t="s">
        <v>214</v>
      </c>
      <c r="G13" s="13" t="s">
        <v>389</v>
      </c>
      <c r="H13" s="13" t="s">
        <v>396</v>
      </c>
    </row>
    <row r="14" spans="1:8" x14ac:dyDescent="0.25">
      <c r="A14" t="s">
        <v>17</v>
      </c>
      <c r="B14" s="15" cm="1">
        <f t="array" ref="B14">_xll.GetPrice("FP-LBR-0291",,"Low",_SPECIFIEDvarPubDate,)</f>
        <v>400</v>
      </c>
      <c r="C14" s="1">
        <f t="shared" si="0"/>
        <v>45846</v>
      </c>
      <c r="D14">
        <f t="shared" si="1"/>
        <v>2025</v>
      </c>
      <c r="E14">
        <f t="shared" si="2"/>
        <v>7</v>
      </c>
      <c r="F14" s="13" t="s">
        <v>215</v>
      </c>
      <c r="G14" s="13" t="s">
        <v>389</v>
      </c>
      <c r="H14" s="13" t="s">
        <v>396</v>
      </c>
    </row>
    <row r="15" spans="1:8" x14ac:dyDescent="0.25">
      <c r="A15" t="s">
        <v>18</v>
      </c>
      <c r="B15" s="15" cm="1">
        <f t="array" ref="B15">_xll.GetPrice("FP-LBR-0259",,"Low",_SPECIFIEDvarPubDate,)</f>
        <v>465</v>
      </c>
      <c r="C15" s="1">
        <f t="shared" si="0"/>
        <v>45846</v>
      </c>
      <c r="D15">
        <f t="shared" si="1"/>
        <v>2025</v>
      </c>
      <c r="E15">
        <f t="shared" si="2"/>
        <v>7</v>
      </c>
      <c r="F15" s="13" t="s">
        <v>216</v>
      </c>
      <c r="G15" s="13" t="s">
        <v>389</v>
      </c>
      <c r="H15" s="13" t="s">
        <v>396</v>
      </c>
    </row>
    <row r="16" spans="1:8" x14ac:dyDescent="0.25">
      <c r="A16" t="s">
        <v>19</v>
      </c>
      <c r="B16" s="15" cm="1">
        <f t="array" ref="B16">_xll.GetPrice("FP-LBR-0260",,"Low",_SPECIFIEDvarPubDate,)</f>
        <v>405</v>
      </c>
      <c r="C16" s="1">
        <f t="shared" si="0"/>
        <v>45846</v>
      </c>
      <c r="D16">
        <f t="shared" si="1"/>
        <v>2025</v>
      </c>
      <c r="E16">
        <f t="shared" si="2"/>
        <v>7</v>
      </c>
      <c r="F16" s="13" t="s">
        <v>217</v>
      </c>
      <c r="G16" s="13" t="s">
        <v>389</v>
      </c>
      <c r="H16" s="13" t="s">
        <v>396</v>
      </c>
    </row>
    <row r="17" spans="1:8" x14ac:dyDescent="0.25">
      <c r="A17" t="s">
        <v>20</v>
      </c>
      <c r="B17" s="15" cm="1">
        <f t="array" ref="B17">_xll.GetPrice("FP-LBR-0261",,"Low",_SPECIFIEDvarPubDate,)</f>
        <v>425</v>
      </c>
      <c r="C17" s="1">
        <f t="shared" si="0"/>
        <v>45846</v>
      </c>
      <c r="D17">
        <f t="shared" si="1"/>
        <v>2025</v>
      </c>
      <c r="E17">
        <f t="shared" si="2"/>
        <v>7</v>
      </c>
      <c r="F17" s="13" t="s">
        <v>218</v>
      </c>
      <c r="G17" s="13" t="s">
        <v>389</v>
      </c>
      <c r="H17" s="13" t="s">
        <v>396</v>
      </c>
    </row>
    <row r="18" spans="1:8" x14ac:dyDescent="0.25">
      <c r="A18" t="s">
        <v>21</v>
      </c>
      <c r="B18" s="15" cm="1">
        <f t="array" ref="B18">_xll.GetPrice("FP-LBR-0262",,"Low",_SPECIFIEDvarPubDate,)</f>
        <v>410</v>
      </c>
      <c r="C18" s="1">
        <f t="shared" si="0"/>
        <v>45846</v>
      </c>
      <c r="D18">
        <f t="shared" si="1"/>
        <v>2025</v>
      </c>
      <c r="E18">
        <f t="shared" si="2"/>
        <v>7</v>
      </c>
      <c r="F18" s="13" t="s">
        <v>219</v>
      </c>
      <c r="G18" s="13" t="s">
        <v>389</v>
      </c>
      <c r="H18" s="13" t="s">
        <v>396</v>
      </c>
    </row>
    <row r="19" spans="1:8" x14ac:dyDescent="0.25">
      <c r="A19" t="s">
        <v>22</v>
      </c>
      <c r="B19" s="15" cm="1">
        <f t="array" ref="B19">_xll.GetPrice("FP-LBR-0263",,"Low",_SPECIFIEDvarPubDate,)</f>
        <v>340</v>
      </c>
      <c r="C19" s="1">
        <f t="shared" si="0"/>
        <v>45846</v>
      </c>
      <c r="D19">
        <f t="shared" si="1"/>
        <v>2025</v>
      </c>
      <c r="E19">
        <f t="shared" si="2"/>
        <v>7</v>
      </c>
      <c r="F19" s="13" t="s">
        <v>220</v>
      </c>
      <c r="G19" s="13" t="s">
        <v>389</v>
      </c>
      <c r="H19" s="13" t="s">
        <v>396</v>
      </c>
    </row>
    <row r="20" spans="1:8" x14ac:dyDescent="0.25">
      <c r="A20" t="s">
        <v>23</v>
      </c>
      <c r="B20" s="15" cm="1">
        <f t="array" ref="B20">_xll.GetPrice("FP-LBR-0163",,"Low",_SPECIFIEDvarPubDate,)</f>
        <v>485</v>
      </c>
      <c r="C20" s="1">
        <f t="shared" si="0"/>
        <v>45846</v>
      </c>
      <c r="D20">
        <f t="shared" si="1"/>
        <v>2025</v>
      </c>
      <c r="E20">
        <f t="shared" si="2"/>
        <v>7</v>
      </c>
      <c r="F20" s="13" t="s">
        <v>221</v>
      </c>
      <c r="G20" s="13" t="s">
        <v>389</v>
      </c>
      <c r="H20" s="13" t="s">
        <v>396</v>
      </c>
    </row>
    <row r="21" spans="1:8" x14ac:dyDescent="0.25">
      <c r="A21" t="s">
        <v>24</v>
      </c>
      <c r="B21" s="15" cm="1">
        <f t="array" ref="B21">_xll.GetPrice("FP-LBR-0164",,"Low",_SPECIFIEDvarPubDate,)</f>
        <v>475</v>
      </c>
      <c r="C21" s="1">
        <f t="shared" si="0"/>
        <v>45846</v>
      </c>
      <c r="D21">
        <f t="shared" si="1"/>
        <v>2025</v>
      </c>
      <c r="E21">
        <f t="shared" si="2"/>
        <v>7</v>
      </c>
      <c r="F21" s="13" t="s">
        <v>222</v>
      </c>
      <c r="G21" s="13" t="s">
        <v>389</v>
      </c>
      <c r="H21" s="13" t="s">
        <v>396</v>
      </c>
    </row>
    <row r="22" spans="1:8" x14ac:dyDescent="0.25">
      <c r="A22" t="s">
        <v>25</v>
      </c>
      <c r="B22" s="15" cm="1">
        <f t="array" ref="B22">_xll.GetPrice("FP-LBR-0165",,"Low",_SPECIFIEDvarPubDate,)</f>
        <v>650</v>
      </c>
      <c r="C22" s="1">
        <f t="shared" si="0"/>
        <v>45846</v>
      </c>
      <c r="D22">
        <f t="shared" si="1"/>
        <v>2025</v>
      </c>
      <c r="E22">
        <f t="shared" si="2"/>
        <v>7</v>
      </c>
      <c r="F22" s="13" t="s">
        <v>223</v>
      </c>
      <c r="G22" s="13" t="s">
        <v>389</v>
      </c>
      <c r="H22" s="13" t="s">
        <v>396</v>
      </c>
    </row>
    <row r="23" spans="1:8" x14ac:dyDescent="0.25">
      <c r="A23" t="s">
        <v>26</v>
      </c>
      <c r="B23" s="15" cm="1">
        <f t="array" ref="B23">_xll.GetPrice("FP-LBR-0166",,"Low",_SPECIFIEDvarPubDate,)</f>
        <v>565</v>
      </c>
      <c r="C23" s="1">
        <f t="shared" si="0"/>
        <v>45846</v>
      </c>
      <c r="D23">
        <f t="shared" si="1"/>
        <v>2025</v>
      </c>
      <c r="E23">
        <f t="shared" si="2"/>
        <v>7</v>
      </c>
      <c r="F23" s="13" t="s">
        <v>224</v>
      </c>
      <c r="G23" s="13" t="s">
        <v>389</v>
      </c>
      <c r="H23" s="13" t="s">
        <v>396</v>
      </c>
    </row>
    <row r="24" spans="1:8" x14ac:dyDescent="0.25">
      <c r="A24" t="s">
        <v>27</v>
      </c>
      <c r="B24" s="15" cm="1">
        <f t="array" ref="B24">_xll.GetPrice("FP-LBR-0167",,"Low",_SPECIFIEDvarPubDate,)</f>
        <v>345</v>
      </c>
      <c r="C24" s="1">
        <f t="shared" si="0"/>
        <v>45846</v>
      </c>
      <c r="D24">
        <f t="shared" si="1"/>
        <v>2025</v>
      </c>
      <c r="E24">
        <f t="shared" si="2"/>
        <v>7</v>
      </c>
      <c r="F24" s="13" t="s">
        <v>225</v>
      </c>
      <c r="G24" s="13" t="s">
        <v>389</v>
      </c>
      <c r="H24" s="13" t="s">
        <v>396</v>
      </c>
    </row>
    <row r="25" spans="1:8" x14ac:dyDescent="0.25">
      <c r="A25" t="s">
        <v>28</v>
      </c>
      <c r="B25" s="15" cm="1">
        <f t="array" ref="B25">_xll.GetPrice("FP-LBR-0178",,"Low",_SPECIFIEDvarPubDate,)</f>
        <v>420</v>
      </c>
      <c r="C25" s="1">
        <f t="shared" si="0"/>
        <v>45846</v>
      </c>
      <c r="D25">
        <f t="shared" si="1"/>
        <v>2025</v>
      </c>
      <c r="E25">
        <f t="shared" si="2"/>
        <v>7</v>
      </c>
      <c r="F25" s="13" t="s">
        <v>226</v>
      </c>
      <c r="G25" s="13" t="s">
        <v>389</v>
      </c>
      <c r="H25" s="13" t="s">
        <v>396</v>
      </c>
    </row>
    <row r="26" spans="1:8" x14ac:dyDescent="0.25">
      <c r="A26" t="s">
        <v>29</v>
      </c>
      <c r="B26" s="15" cm="1">
        <f t="array" ref="B26">_xll.GetPrice("FP-LBR-0228",,"Low",_SPECIFIEDvarPubDate,)</f>
        <v>515</v>
      </c>
      <c r="C26" s="1">
        <f t="shared" si="0"/>
        <v>45846</v>
      </c>
      <c r="D26">
        <f t="shared" si="1"/>
        <v>2025</v>
      </c>
      <c r="E26">
        <f t="shared" si="2"/>
        <v>7</v>
      </c>
      <c r="F26" s="13" t="s">
        <v>227</v>
      </c>
      <c r="G26" s="13" t="s">
        <v>389</v>
      </c>
      <c r="H26" s="13" t="s">
        <v>396</v>
      </c>
    </row>
    <row r="27" spans="1:8" x14ac:dyDescent="0.25">
      <c r="A27" t="s">
        <v>30</v>
      </c>
      <c r="B27" s="15" cm="1">
        <f t="array" ref="B27">_xll.GetPrice("FP-LBR-0230",,"Low",_SPECIFIEDvarPubDate,)</f>
        <v>500</v>
      </c>
      <c r="C27" s="1">
        <f t="shared" si="0"/>
        <v>45846</v>
      </c>
      <c r="D27">
        <f t="shared" si="1"/>
        <v>2025</v>
      </c>
      <c r="E27">
        <f t="shared" si="2"/>
        <v>7</v>
      </c>
      <c r="F27" s="13" t="s">
        <v>228</v>
      </c>
      <c r="G27" s="13" t="s">
        <v>389</v>
      </c>
      <c r="H27" s="13" t="s">
        <v>396</v>
      </c>
    </row>
    <row r="28" spans="1:8" x14ac:dyDescent="0.25">
      <c r="A28" t="s">
        <v>31</v>
      </c>
      <c r="B28" s="15" cm="1">
        <f t="array" ref="B28">_xll.GetPrice("FP-LBR-0231",,"Low",_SPECIFIEDvarPubDate,)</f>
        <v>490</v>
      </c>
      <c r="C28" s="1">
        <f t="shared" si="0"/>
        <v>45846</v>
      </c>
      <c r="D28">
        <f t="shared" si="1"/>
        <v>2025</v>
      </c>
      <c r="E28">
        <f t="shared" si="2"/>
        <v>7</v>
      </c>
      <c r="F28" s="13" t="s">
        <v>229</v>
      </c>
      <c r="G28" s="13" t="s">
        <v>389</v>
      </c>
      <c r="H28" s="13" t="s">
        <v>396</v>
      </c>
    </row>
    <row r="29" spans="1:8" x14ac:dyDescent="0.25">
      <c r="A29" t="s">
        <v>32</v>
      </c>
      <c r="B29" s="15" cm="1">
        <f t="array" ref="B29">_xll.GetPrice("FP-LBR-0232",,"Low",_SPECIFIEDvarPubDate,)</f>
        <v>638</v>
      </c>
      <c r="C29" s="1">
        <f t="shared" si="0"/>
        <v>45846</v>
      </c>
      <c r="D29">
        <f t="shared" si="1"/>
        <v>2025</v>
      </c>
      <c r="E29">
        <f t="shared" si="2"/>
        <v>7</v>
      </c>
      <c r="F29" s="13" t="s">
        <v>230</v>
      </c>
      <c r="G29" s="13" t="s">
        <v>389</v>
      </c>
      <c r="H29" s="13" t="s">
        <v>396</v>
      </c>
    </row>
    <row r="30" spans="1:8" x14ac:dyDescent="0.25">
      <c r="A30" t="s">
        <v>33</v>
      </c>
      <c r="B30" s="15" cm="1">
        <f t="array" ref="B30">_xll.GetPrice("FP-LBR-0233",,"Low",_SPECIFIEDvarPubDate,)</f>
        <v>565</v>
      </c>
      <c r="C30" s="1">
        <f t="shared" si="0"/>
        <v>45846</v>
      </c>
      <c r="D30">
        <f t="shared" si="1"/>
        <v>2025</v>
      </c>
      <c r="E30">
        <f t="shared" si="2"/>
        <v>7</v>
      </c>
      <c r="F30" s="13" t="s">
        <v>231</v>
      </c>
      <c r="G30" s="13" t="s">
        <v>389</v>
      </c>
      <c r="H30" s="13" t="s">
        <v>396</v>
      </c>
    </row>
    <row r="31" spans="1:8" x14ac:dyDescent="0.25">
      <c r="A31" t="s">
        <v>34</v>
      </c>
      <c r="B31" s="15" cm="1">
        <f t="array" ref="B31">_xll.GetPrice("FP-LBR-0234",,"Low",_SPECIFIEDvarPubDate,)</f>
        <v>345</v>
      </c>
      <c r="C31" s="1">
        <f t="shared" si="0"/>
        <v>45846</v>
      </c>
      <c r="D31">
        <f t="shared" si="1"/>
        <v>2025</v>
      </c>
      <c r="E31">
        <f t="shared" si="2"/>
        <v>7</v>
      </c>
      <c r="F31" s="13" t="s">
        <v>232</v>
      </c>
      <c r="G31" s="13" t="s">
        <v>389</v>
      </c>
      <c r="H31" s="13" t="s">
        <v>396</v>
      </c>
    </row>
    <row r="32" spans="1:8" x14ac:dyDescent="0.25">
      <c r="A32" t="s">
        <v>35</v>
      </c>
      <c r="B32" s="15" cm="1">
        <f t="array" ref="B32">_xll.GetPrice("FP-LBR-0287",,"Low",_SPECIFIEDvarPubDate,)</f>
        <v>413</v>
      </c>
      <c r="C32" s="1">
        <f t="shared" si="0"/>
        <v>45846</v>
      </c>
      <c r="D32">
        <f t="shared" si="1"/>
        <v>2025</v>
      </c>
      <c r="E32">
        <f t="shared" si="2"/>
        <v>7</v>
      </c>
      <c r="F32" s="13" t="s">
        <v>233</v>
      </c>
      <c r="G32" s="13" t="s">
        <v>389</v>
      </c>
      <c r="H32" s="13" t="s">
        <v>396</v>
      </c>
    </row>
    <row r="33" spans="1:8" x14ac:dyDescent="0.25">
      <c r="A33" t="s">
        <v>36</v>
      </c>
      <c r="B33" s="15" cm="1">
        <f t="array" ref="B33">_xll.GetPrice("FP-LBR-0304",,"Low",_SPECIFIEDvarPubDate,)</f>
        <v>342</v>
      </c>
      <c r="C33" s="1">
        <f t="shared" si="0"/>
        <v>45846</v>
      </c>
      <c r="D33">
        <f t="shared" si="1"/>
        <v>2025</v>
      </c>
      <c r="E33">
        <f t="shared" si="2"/>
        <v>7</v>
      </c>
      <c r="F33" s="13" t="s">
        <v>234</v>
      </c>
      <c r="G33" s="13" t="s">
        <v>389</v>
      </c>
      <c r="H33" s="13" t="s">
        <v>396</v>
      </c>
    </row>
    <row r="34" spans="1:8" x14ac:dyDescent="0.25">
      <c r="A34" t="s">
        <v>37</v>
      </c>
      <c r="B34" s="15" cm="1">
        <f t="array" ref="B34">_xll.GetPrice("FP-LBR-0305",,"Low",_SPECIFIEDvarPubDate,)</f>
        <v>294</v>
      </c>
      <c r="C34" s="1">
        <f t="shared" si="0"/>
        <v>45846</v>
      </c>
      <c r="D34">
        <f t="shared" si="1"/>
        <v>2025</v>
      </c>
      <c r="E34">
        <f t="shared" si="2"/>
        <v>7</v>
      </c>
      <c r="F34" s="13" t="s">
        <v>235</v>
      </c>
      <c r="G34" s="13" t="s">
        <v>389</v>
      </c>
      <c r="H34" s="13" t="s">
        <v>396</v>
      </c>
    </row>
    <row r="35" spans="1:8" x14ac:dyDescent="0.25">
      <c r="A35" t="s">
        <v>38</v>
      </c>
      <c r="B35" s="15" cm="1">
        <f t="array" ref="B35">_xll.GetPrice("FP-LBR-0306",,"Low",_SPECIFIEDvarPubDate,)</f>
        <v>305</v>
      </c>
      <c r="C35" s="1">
        <f t="shared" ref="C35:C66" si="3">$C$2</f>
        <v>45846</v>
      </c>
      <c r="D35">
        <f t="shared" ref="D35:D66" si="4">$D$2</f>
        <v>2025</v>
      </c>
      <c r="E35">
        <f t="shared" ref="E35:E66" si="5">$E$2</f>
        <v>7</v>
      </c>
      <c r="F35" s="13" t="s">
        <v>236</v>
      </c>
      <c r="G35" s="13" t="s">
        <v>389</v>
      </c>
      <c r="H35" s="13" t="s">
        <v>396</v>
      </c>
    </row>
    <row r="36" spans="1:8" x14ac:dyDescent="0.25">
      <c r="A36" t="s">
        <v>39</v>
      </c>
      <c r="B36" s="15" cm="1">
        <f t="array" ref="B36">_xll.GetPrice("FP-LBR-0307",,"Low",_SPECIFIEDvarPubDate,)</f>
        <v>289</v>
      </c>
      <c r="C36" s="1">
        <f t="shared" si="3"/>
        <v>45846</v>
      </c>
      <c r="D36">
        <f t="shared" si="4"/>
        <v>2025</v>
      </c>
      <c r="E36">
        <f t="shared" si="5"/>
        <v>7</v>
      </c>
      <c r="F36" s="13" t="s">
        <v>237</v>
      </c>
      <c r="G36" s="13" t="s">
        <v>389</v>
      </c>
      <c r="H36" s="13" t="s">
        <v>396</v>
      </c>
    </row>
    <row r="37" spans="1:8" x14ac:dyDescent="0.25">
      <c r="A37" t="s">
        <v>40</v>
      </c>
      <c r="B37" s="15" cm="1">
        <f t="array" ref="B37">_xll.GetPrice("FP-LBR-0308",,"Low",_SPECIFIEDvarPubDate,)</f>
        <v>331</v>
      </c>
      <c r="C37" s="1">
        <f t="shared" si="3"/>
        <v>45846</v>
      </c>
      <c r="D37">
        <f t="shared" si="4"/>
        <v>2025</v>
      </c>
      <c r="E37">
        <f t="shared" si="5"/>
        <v>7</v>
      </c>
      <c r="F37" s="13" t="s">
        <v>238</v>
      </c>
      <c r="G37" s="13" t="s">
        <v>389</v>
      </c>
      <c r="H37" s="13" t="s">
        <v>396</v>
      </c>
    </row>
    <row r="38" spans="1:8" x14ac:dyDescent="0.25">
      <c r="A38" t="s">
        <v>41</v>
      </c>
      <c r="B38" s="15" cm="1">
        <f t="array" ref="B38">_xll.GetPrice("FP-LBR-0309",,"Low",_SPECIFIEDvarPubDate,)</f>
        <v>302</v>
      </c>
      <c r="C38" s="1">
        <f t="shared" si="3"/>
        <v>45846</v>
      </c>
      <c r="D38">
        <f t="shared" si="4"/>
        <v>2025</v>
      </c>
      <c r="E38">
        <f t="shared" si="5"/>
        <v>7</v>
      </c>
      <c r="F38" s="13" t="s">
        <v>239</v>
      </c>
      <c r="G38" s="13" t="s">
        <v>389</v>
      </c>
      <c r="H38" s="13" t="s">
        <v>396</v>
      </c>
    </row>
    <row r="39" spans="1:8" x14ac:dyDescent="0.25">
      <c r="A39" t="s">
        <v>42</v>
      </c>
      <c r="B39" s="15" cm="1">
        <f t="array" ref="B39">_xll.GetPrice("FP-LBR-1996",,"Low",_SPECIFIEDvarPubDate,)</f>
        <v>330</v>
      </c>
      <c r="C39" s="1">
        <f t="shared" si="3"/>
        <v>45846</v>
      </c>
      <c r="D39">
        <f t="shared" si="4"/>
        <v>2025</v>
      </c>
      <c r="E39">
        <f t="shared" si="5"/>
        <v>7</v>
      </c>
      <c r="F39" s="13" t="s">
        <v>240</v>
      </c>
      <c r="G39" s="13" t="s">
        <v>389</v>
      </c>
      <c r="H39" s="13" t="s">
        <v>396</v>
      </c>
    </row>
    <row r="40" spans="1:8" x14ac:dyDescent="0.25">
      <c r="A40" t="s">
        <v>43</v>
      </c>
      <c r="B40" s="15" cm="1">
        <f t="array" ref="B40">_xll.GetPrice("FP-LBR-1997",,"Low",_SPECIFIEDvarPubDate,)</f>
        <v>292</v>
      </c>
      <c r="C40" s="1">
        <f t="shared" si="3"/>
        <v>45846</v>
      </c>
      <c r="D40">
        <f t="shared" si="4"/>
        <v>2025</v>
      </c>
      <c r="E40">
        <f t="shared" si="5"/>
        <v>7</v>
      </c>
      <c r="F40" s="13" t="s">
        <v>241</v>
      </c>
      <c r="G40" s="13" t="s">
        <v>389</v>
      </c>
      <c r="H40" s="13" t="s">
        <v>396</v>
      </c>
    </row>
    <row r="41" spans="1:8" x14ac:dyDescent="0.25">
      <c r="A41" t="s">
        <v>44</v>
      </c>
      <c r="B41" s="15" cm="1">
        <f t="array" ref="B41">_xll.GetPrice("FP-LBR-1998",,"Low",_SPECIFIEDvarPubDate,)</f>
        <v>290</v>
      </c>
      <c r="C41" s="1">
        <f t="shared" si="3"/>
        <v>45846</v>
      </c>
      <c r="D41">
        <f t="shared" si="4"/>
        <v>2025</v>
      </c>
      <c r="E41">
        <f t="shared" si="5"/>
        <v>7</v>
      </c>
      <c r="F41" s="13" t="s">
        <v>242</v>
      </c>
      <c r="G41" s="13" t="s">
        <v>389</v>
      </c>
      <c r="H41" s="13" t="s">
        <v>396</v>
      </c>
    </row>
    <row r="42" spans="1:8" x14ac:dyDescent="0.25">
      <c r="A42" t="s">
        <v>45</v>
      </c>
      <c r="B42" s="15" cm="1">
        <f t="array" ref="B42">_xll.GetPrice("FP-LBR-1999",,"Low",_SPECIFIEDvarPubDate,)</f>
        <v>285</v>
      </c>
      <c r="C42" s="1">
        <f t="shared" si="3"/>
        <v>45846</v>
      </c>
      <c r="D42">
        <f t="shared" si="4"/>
        <v>2025</v>
      </c>
      <c r="E42">
        <f t="shared" si="5"/>
        <v>7</v>
      </c>
      <c r="F42" s="13" t="s">
        <v>243</v>
      </c>
      <c r="G42" s="13" t="s">
        <v>389</v>
      </c>
      <c r="H42" s="13" t="s">
        <v>396</v>
      </c>
    </row>
    <row r="43" spans="1:8" x14ac:dyDescent="0.25">
      <c r="A43" t="s">
        <v>46</v>
      </c>
      <c r="B43" s="15" cm="1">
        <f t="array" ref="B43">_xll.GetPrice("FP-LBR-2000",,"Low",_SPECIFIEDvarPubDate,)</f>
        <v>335</v>
      </c>
      <c r="C43" s="1">
        <f t="shared" si="3"/>
        <v>45846</v>
      </c>
      <c r="D43">
        <f t="shared" si="4"/>
        <v>2025</v>
      </c>
      <c r="E43">
        <f t="shared" si="5"/>
        <v>7</v>
      </c>
      <c r="F43" s="13" t="s">
        <v>244</v>
      </c>
      <c r="G43" s="13" t="s">
        <v>389</v>
      </c>
      <c r="H43" s="13" t="s">
        <v>396</v>
      </c>
    </row>
    <row r="44" spans="1:8" x14ac:dyDescent="0.25">
      <c r="A44" t="s">
        <v>47</v>
      </c>
      <c r="B44" s="15" cm="1">
        <f t="array" ref="B44">_xll.GetPrice("FP-LBR-2006",,"Low",_SPECIFIEDvarPubDate,)</f>
        <v>280</v>
      </c>
      <c r="C44" s="1">
        <f t="shared" si="3"/>
        <v>45846</v>
      </c>
      <c r="D44">
        <f t="shared" si="4"/>
        <v>2025</v>
      </c>
      <c r="E44">
        <f t="shared" si="5"/>
        <v>7</v>
      </c>
      <c r="F44" s="13" t="s">
        <v>245</v>
      </c>
      <c r="G44" s="13" t="s">
        <v>389</v>
      </c>
      <c r="H44" s="13" t="s">
        <v>396</v>
      </c>
    </row>
    <row r="45" spans="1:8" x14ac:dyDescent="0.25">
      <c r="A45" t="s">
        <v>48</v>
      </c>
      <c r="B45" s="15" cm="1">
        <f t="array" ref="B45">_xll.GetPrice("FP-LBR-1980",,"Low",_SPECIFIEDvarPubDate,)</f>
        <v>385</v>
      </c>
      <c r="C45" s="1">
        <f t="shared" si="3"/>
        <v>45846</v>
      </c>
      <c r="D45">
        <f t="shared" si="4"/>
        <v>2025</v>
      </c>
      <c r="E45">
        <f t="shared" si="5"/>
        <v>7</v>
      </c>
      <c r="F45" s="13" t="s">
        <v>246</v>
      </c>
      <c r="G45" s="13" t="s">
        <v>389</v>
      </c>
      <c r="H45" s="13" t="s">
        <v>396</v>
      </c>
    </row>
    <row r="46" spans="1:8" x14ac:dyDescent="0.25">
      <c r="A46" t="s">
        <v>49</v>
      </c>
      <c r="B46" s="15" cm="1">
        <f t="array" ref="B46">_xll.GetPrice("FP-LBR-1981",,"Low",_SPECIFIEDvarPubDate,)</f>
        <v>310</v>
      </c>
      <c r="C46" s="1">
        <f t="shared" si="3"/>
        <v>45846</v>
      </c>
      <c r="D46">
        <f t="shared" si="4"/>
        <v>2025</v>
      </c>
      <c r="E46">
        <f t="shared" si="5"/>
        <v>7</v>
      </c>
      <c r="F46" s="13" t="s">
        <v>247</v>
      </c>
      <c r="G46" s="13" t="s">
        <v>389</v>
      </c>
      <c r="H46" s="13" t="s">
        <v>396</v>
      </c>
    </row>
    <row r="47" spans="1:8" x14ac:dyDescent="0.25">
      <c r="A47" t="s">
        <v>50</v>
      </c>
      <c r="B47" s="15" cm="1">
        <f t="array" ref="B47">_xll.GetPrice("FP-LBR-1982",,"Low",_SPECIFIEDvarPubDate,)</f>
        <v>310</v>
      </c>
      <c r="C47" s="1">
        <f t="shared" si="3"/>
        <v>45846</v>
      </c>
      <c r="D47">
        <f t="shared" si="4"/>
        <v>2025</v>
      </c>
      <c r="E47">
        <f t="shared" si="5"/>
        <v>7</v>
      </c>
      <c r="F47" s="13" t="s">
        <v>248</v>
      </c>
      <c r="G47" s="13" t="s">
        <v>389</v>
      </c>
      <c r="H47" s="13" t="s">
        <v>396</v>
      </c>
    </row>
    <row r="48" spans="1:8" x14ac:dyDescent="0.25">
      <c r="A48" t="s">
        <v>51</v>
      </c>
      <c r="B48" s="15" cm="1">
        <f t="array" ref="B48">_xll.GetPrice("FP-LBR-1983",,"Low",_SPECIFIEDvarPubDate,)</f>
        <v>340</v>
      </c>
      <c r="C48" s="1">
        <f t="shared" si="3"/>
        <v>45846</v>
      </c>
      <c r="D48">
        <f t="shared" si="4"/>
        <v>2025</v>
      </c>
      <c r="E48">
        <f t="shared" si="5"/>
        <v>7</v>
      </c>
      <c r="F48" s="13" t="s">
        <v>249</v>
      </c>
      <c r="G48" s="13" t="s">
        <v>389</v>
      </c>
      <c r="H48" s="13" t="s">
        <v>396</v>
      </c>
    </row>
    <row r="49" spans="1:8" x14ac:dyDescent="0.25">
      <c r="A49" t="s">
        <v>52</v>
      </c>
      <c r="B49" s="15" cm="1">
        <f t="array" ref="B49">_xll.GetPrice("FP-LBR-1984",,"Low",_SPECIFIEDvarPubDate,)</f>
        <v>350</v>
      </c>
      <c r="C49" s="1">
        <f t="shared" si="3"/>
        <v>45846</v>
      </c>
      <c r="D49">
        <f t="shared" si="4"/>
        <v>2025</v>
      </c>
      <c r="E49">
        <f t="shared" si="5"/>
        <v>7</v>
      </c>
      <c r="F49" s="13" t="s">
        <v>250</v>
      </c>
      <c r="G49" s="13" t="s">
        <v>389</v>
      </c>
      <c r="H49" s="13" t="s">
        <v>396</v>
      </c>
    </row>
    <row r="50" spans="1:8" x14ac:dyDescent="0.25">
      <c r="A50" t="s">
        <v>53</v>
      </c>
      <c r="B50" s="15" cm="1">
        <f t="array" ref="B50">_xll.GetPrice("FP-LBR-1986",,"Low",_SPECIFIEDvarPubDate,)</f>
        <v>310</v>
      </c>
      <c r="C50" s="1">
        <f t="shared" si="3"/>
        <v>45846</v>
      </c>
      <c r="D50">
        <f t="shared" si="4"/>
        <v>2025</v>
      </c>
      <c r="E50">
        <f t="shared" si="5"/>
        <v>7</v>
      </c>
      <c r="F50" s="13" t="s">
        <v>251</v>
      </c>
      <c r="G50" s="13" t="s">
        <v>389</v>
      </c>
      <c r="H50" s="13" t="s">
        <v>396</v>
      </c>
    </row>
    <row r="51" spans="1:8" x14ac:dyDescent="0.25">
      <c r="A51" t="s">
        <v>54</v>
      </c>
      <c r="B51" s="15" cm="1">
        <f t="array" ref="B51">_xll.GetPrice("FP-LBR-0296",,"Low",_SPECIFIEDvarPubDate,)</f>
        <v>410</v>
      </c>
      <c r="C51" s="1">
        <f t="shared" si="3"/>
        <v>45846</v>
      </c>
      <c r="D51">
        <f t="shared" si="4"/>
        <v>2025</v>
      </c>
      <c r="E51">
        <f t="shared" si="5"/>
        <v>7</v>
      </c>
      <c r="F51" s="13" t="s">
        <v>252</v>
      </c>
      <c r="G51" s="13" t="s">
        <v>389</v>
      </c>
      <c r="H51" s="13" t="s">
        <v>396</v>
      </c>
    </row>
    <row r="52" spans="1:8" x14ac:dyDescent="0.25">
      <c r="A52" t="s">
        <v>55</v>
      </c>
      <c r="B52" s="15" cm="1">
        <f t="array" ref="B52">_xll.GetPrice("FP-LBR-1212",,"Low",_SPECIFIEDvarPubDate,)</f>
        <v>570</v>
      </c>
      <c r="C52" s="1">
        <f t="shared" si="3"/>
        <v>45846</v>
      </c>
      <c r="D52">
        <f t="shared" si="4"/>
        <v>2025</v>
      </c>
      <c r="E52">
        <f t="shared" si="5"/>
        <v>7</v>
      </c>
      <c r="F52" s="13" t="s">
        <v>253</v>
      </c>
      <c r="G52" s="13" t="s">
        <v>389</v>
      </c>
      <c r="H52" s="13" t="s">
        <v>396</v>
      </c>
    </row>
    <row r="53" spans="1:8" x14ac:dyDescent="0.25">
      <c r="A53" t="s">
        <v>56</v>
      </c>
      <c r="B53" s="15" cm="1">
        <f t="array" ref="B53">_xll.GetPrice("FP-LBR-1213",,"Low",_SPECIFIEDvarPubDate,)</f>
        <v>510</v>
      </c>
      <c r="C53" s="1">
        <f t="shared" si="3"/>
        <v>45846</v>
      </c>
      <c r="D53">
        <f t="shared" si="4"/>
        <v>2025</v>
      </c>
      <c r="E53">
        <f t="shared" si="5"/>
        <v>7</v>
      </c>
      <c r="F53" s="13" t="s">
        <v>254</v>
      </c>
      <c r="G53" s="13" t="s">
        <v>389</v>
      </c>
      <c r="H53" s="13" t="s">
        <v>396</v>
      </c>
    </row>
    <row r="54" spans="1:8" x14ac:dyDescent="0.25">
      <c r="A54" t="s">
        <v>57</v>
      </c>
      <c r="B54" s="15" cm="1">
        <f t="array" ref="B54">_xll.GetPrice("FP-LBR-1214",,"Low",_SPECIFIEDvarPubDate,)</f>
        <v>500</v>
      </c>
      <c r="C54" s="1">
        <f t="shared" si="3"/>
        <v>45846</v>
      </c>
      <c r="D54">
        <f t="shared" si="4"/>
        <v>2025</v>
      </c>
      <c r="E54">
        <f t="shared" si="5"/>
        <v>7</v>
      </c>
      <c r="F54" s="13" t="s">
        <v>255</v>
      </c>
      <c r="G54" s="13" t="s">
        <v>389</v>
      </c>
      <c r="H54" s="13" t="s">
        <v>396</v>
      </c>
    </row>
    <row r="55" spans="1:8" x14ac:dyDescent="0.25">
      <c r="A55" t="s">
        <v>58</v>
      </c>
      <c r="B55" s="15" cm="1">
        <f t="array" ref="B55">_xll.GetPrice("FP-LBR-1215",,"Low",_SPECIFIEDvarPubDate,)</f>
        <v>570</v>
      </c>
      <c r="C55" s="1">
        <f t="shared" si="3"/>
        <v>45846</v>
      </c>
      <c r="D55">
        <f t="shared" si="4"/>
        <v>2025</v>
      </c>
      <c r="E55">
        <f t="shared" si="5"/>
        <v>7</v>
      </c>
      <c r="F55" s="13" t="s">
        <v>256</v>
      </c>
      <c r="G55" s="13" t="s">
        <v>389</v>
      </c>
      <c r="H55" s="13" t="s">
        <v>396</v>
      </c>
    </row>
    <row r="56" spans="1:8" x14ac:dyDescent="0.25">
      <c r="A56" t="s">
        <v>59</v>
      </c>
      <c r="B56" s="15" cm="1">
        <f t="array" ref="B56">_xll.GetPrice("FP-LBR-1216",,"Low",_SPECIFIEDvarPubDate,)</f>
        <v>405</v>
      </c>
      <c r="C56" s="1">
        <f t="shared" si="3"/>
        <v>45846</v>
      </c>
      <c r="D56">
        <f t="shared" si="4"/>
        <v>2025</v>
      </c>
      <c r="E56">
        <f t="shared" si="5"/>
        <v>7</v>
      </c>
      <c r="F56" s="13" t="s">
        <v>257</v>
      </c>
      <c r="G56" s="13" t="s">
        <v>389</v>
      </c>
      <c r="H56" s="13" t="s">
        <v>396</v>
      </c>
    </row>
    <row r="57" spans="1:8" x14ac:dyDescent="0.25">
      <c r="A57" t="s">
        <v>60</v>
      </c>
      <c r="B57" s="15" cm="1">
        <f t="array" ref="B57">_xll.GetPrice("FP-LBR-1244",,"Low",_SPECIFIEDvarPubDate,)</f>
        <v>505</v>
      </c>
      <c r="C57" s="1">
        <f t="shared" si="3"/>
        <v>45846</v>
      </c>
      <c r="D57">
        <f t="shared" si="4"/>
        <v>2025</v>
      </c>
      <c r="E57">
        <f t="shared" si="5"/>
        <v>7</v>
      </c>
      <c r="F57" s="13" t="s">
        <v>258</v>
      </c>
      <c r="G57" s="13" t="s">
        <v>389</v>
      </c>
      <c r="H57" s="13" t="s">
        <v>396</v>
      </c>
    </row>
    <row r="58" spans="1:8" x14ac:dyDescent="0.25">
      <c r="A58" t="s">
        <v>61</v>
      </c>
      <c r="B58" s="15" cm="1">
        <f t="array" ref="B58">_xll.GetPrice("FP-LBR-1218",,"Low",_SPECIFIEDvarPubDate,)</f>
        <v>600</v>
      </c>
      <c r="C58" s="1">
        <f t="shared" si="3"/>
        <v>45846</v>
      </c>
      <c r="D58">
        <f t="shared" si="4"/>
        <v>2025</v>
      </c>
      <c r="E58">
        <f t="shared" si="5"/>
        <v>7</v>
      </c>
      <c r="F58" s="13" t="s">
        <v>259</v>
      </c>
      <c r="G58" s="13" t="s">
        <v>389</v>
      </c>
      <c r="H58" s="13" t="s">
        <v>396</v>
      </c>
    </row>
    <row r="59" spans="1:8" x14ac:dyDescent="0.25">
      <c r="A59" t="s">
        <v>62</v>
      </c>
      <c r="B59" s="15" cm="1">
        <f t="array" ref="B59">_xll.GetPrice("FP-LBR-1219",,"Low",_SPECIFIEDvarPubDate,)</f>
        <v>510</v>
      </c>
      <c r="C59" s="1">
        <f t="shared" si="3"/>
        <v>45846</v>
      </c>
      <c r="D59">
        <f t="shared" si="4"/>
        <v>2025</v>
      </c>
      <c r="E59">
        <f t="shared" si="5"/>
        <v>7</v>
      </c>
      <c r="F59" s="13" t="s">
        <v>260</v>
      </c>
      <c r="G59" s="13" t="s">
        <v>389</v>
      </c>
      <c r="H59" s="13" t="s">
        <v>396</v>
      </c>
    </row>
    <row r="60" spans="1:8" x14ac:dyDescent="0.25">
      <c r="A60" t="s">
        <v>63</v>
      </c>
      <c r="B60" s="15" cm="1">
        <f t="array" ref="B60">_xll.GetPrice("FP-LBR-1220",,"Low",_SPECIFIEDvarPubDate,)</f>
        <v>505</v>
      </c>
      <c r="C60" s="1">
        <f t="shared" si="3"/>
        <v>45846</v>
      </c>
      <c r="D60">
        <f t="shared" si="4"/>
        <v>2025</v>
      </c>
      <c r="E60">
        <f t="shared" si="5"/>
        <v>7</v>
      </c>
      <c r="F60" s="13" t="s">
        <v>261</v>
      </c>
      <c r="G60" s="13" t="s">
        <v>389</v>
      </c>
      <c r="H60" s="13" t="s">
        <v>396</v>
      </c>
    </row>
    <row r="61" spans="1:8" x14ac:dyDescent="0.25">
      <c r="A61" t="s">
        <v>64</v>
      </c>
      <c r="B61" s="15" cm="1">
        <f t="array" ref="B61">_xll.GetPrice("FP-LBR-1222",,"Low",_SPECIFIEDvarPubDate,)</f>
        <v>405</v>
      </c>
      <c r="C61" s="1">
        <f t="shared" si="3"/>
        <v>45846</v>
      </c>
      <c r="D61">
        <f t="shared" si="4"/>
        <v>2025</v>
      </c>
      <c r="E61">
        <f t="shared" si="5"/>
        <v>7</v>
      </c>
      <c r="F61" s="13" t="s">
        <v>262</v>
      </c>
      <c r="G61" s="13" t="s">
        <v>389</v>
      </c>
      <c r="H61" s="13" t="s">
        <v>396</v>
      </c>
    </row>
    <row r="62" spans="1:8" x14ac:dyDescent="0.25">
      <c r="A62" t="s">
        <v>65</v>
      </c>
      <c r="B62" s="15" cm="1">
        <f t="array" ref="B62">_xll.GetPrice("FP-LBR-1254",,"Low",_SPECIFIEDvarPubDate,)</f>
        <v>515</v>
      </c>
      <c r="C62" s="1">
        <f t="shared" si="3"/>
        <v>45846</v>
      </c>
      <c r="D62">
        <f t="shared" si="4"/>
        <v>2025</v>
      </c>
      <c r="E62">
        <f t="shared" si="5"/>
        <v>7</v>
      </c>
      <c r="F62" s="13" t="s">
        <v>263</v>
      </c>
      <c r="G62" s="13" t="s">
        <v>389</v>
      </c>
      <c r="H62" s="13" t="s">
        <v>396</v>
      </c>
    </row>
    <row r="63" spans="1:8" x14ac:dyDescent="0.25">
      <c r="A63" t="s">
        <v>66</v>
      </c>
      <c r="B63" s="15" cm="1">
        <f t="array" ref="B63">_xll.GetPrice("FP-LBR-1317",,"Low",_SPECIFIEDvarPubDate,)</f>
        <v>445</v>
      </c>
      <c r="C63" s="1">
        <f t="shared" si="3"/>
        <v>45846</v>
      </c>
      <c r="D63">
        <f t="shared" si="4"/>
        <v>2025</v>
      </c>
      <c r="E63">
        <f t="shared" si="5"/>
        <v>7</v>
      </c>
      <c r="F63" s="13" t="s">
        <v>264</v>
      </c>
      <c r="G63" s="13" t="s">
        <v>389</v>
      </c>
      <c r="H63" s="13" t="s">
        <v>396</v>
      </c>
    </row>
    <row r="64" spans="1:8" x14ac:dyDescent="0.25">
      <c r="A64" t="s">
        <v>67</v>
      </c>
      <c r="B64" s="15" cm="1">
        <f t="array" ref="B64">_xll.GetPrice("FP-LBR-1319",,"Low",_SPECIFIEDvarPubDate,)</f>
        <v>400</v>
      </c>
      <c r="C64" s="1">
        <f t="shared" si="3"/>
        <v>45846</v>
      </c>
      <c r="D64">
        <f t="shared" si="4"/>
        <v>2025</v>
      </c>
      <c r="E64">
        <f t="shared" si="5"/>
        <v>7</v>
      </c>
      <c r="F64" s="13" t="s">
        <v>265</v>
      </c>
      <c r="G64" s="13" t="s">
        <v>389</v>
      </c>
      <c r="H64" s="13" t="s">
        <v>396</v>
      </c>
    </row>
    <row r="65" spans="1:8" x14ac:dyDescent="0.25">
      <c r="A65" t="s">
        <v>68</v>
      </c>
      <c r="B65" s="15" cm="1">
        <f t="array" ref="B65">_xll.GetPrice("FP-LBR-1320",,"Low",_SPECIFIEDvarPubDate,)</f>
        <v>420</v>
      </c>
      <c r="C65" s="1">
        <f t="shared" si="3"/>
        <v>45846</v>
      </c>
      <c r="D65">
        <f t="shared" si="4"/>
        <v>2025</v>
      </c>
      <c r="E65">
        <f t="shared" si="5"/>
        <v>7</v>
      </c>
      <c r="F65" s="13" t="s">
        <v>266</v>
      </c>
      <c r="G65" s="13" t="s">
        <v>389</v>
      </c>
      <c r="H65" s="13" t="s">
        <v>396</v>
      </c>
    </row>
    <row r="66" spans="1:8" x14ac:dyDescent="0.25">
      <c r="A66" t="s">
        <v>69</v>
      </c>
      <c r="B66" s="15" cm="1">
        <f t="array" ref="B66">_xll.GetPrice("FP-LBR-1321",,"Low",_SPECIFIEDvarPubDate,)</f>
        <v>575</v>
      </c>
      <c r="C66" s="1">
        <f t="shared" si="3"/>
        <v>45846</v>
      </c>
      <c r="D66">
        <f t="shared" si="4"/>
        <v>2025</v>
      </c>
      <c r="E66">
        <f t="shared" si="5"/>
        <v>7</v>
      </c>
      <c r="F66" s="13" t="s">
        <v>267</v>
      </c>
      <c r="G66" s="13" t="s">
        <v>389</v>
      </c>
      <c r="H66" s="13" t="s">
        <v>396</v>
      </c>
    </row>
    <row r="67" spans="1:8" x14ac:dyDescent="0.25">
      <c r="A67" t="s">
        <v>70</v>
      </c>
      <c r="B67" s="15" cm="1">
        <f t="array" ref="B67">_xll.GetPrice("FP-LBR-1322",,"Low",_SPECIFIEDvarPubDate,)</f>
        <v>510</v>
      </c>
      <c r="C67" s="1">
        <f t="shared" ref="C67:C98" si="6">$C$2</f>
        <v>45846</v>
      </c>
      <c r="D67">
        <f t="shared" ref="D67:D98" si="7">$D$2</f>
        <v>2025</v>
      </c>
      <c r="E67">
        <f t="shared" ref="E67:E98" si="8">$E$2</f>
        <v>7</v>
      </c>
      <c r="F67" s="13" t="s">
        <v>268</v>
      </c>
      <c r="G67" s="13" t="s">
        <v>389</v>
      </c>
      <c r="H67" s="13" t="s">
        <v>396</v>
      </c>
    </row>
    <row r="68" spans="1:8" x14ac:dyDescent="0.25">
      <c r="A68" t="s">
        <v>71</v>
      </c>
      <c r="B68" s="15" cm="1">
        <f t="array" ref="B68">_xll.GetPrice("FP-LBR-1329",,"Low",_SPECIFIEDvarPubDate,)</f>
        <v>280</v>
      </c>
      <c r="C68" s="1">
        <f t="shared" si="6"/>
        <v>45846</v>
      </c>
      <c r="D68">
        <f t="shared" si="7"/>
        <v>2025</v>
      </c>
      <c r="E68">
        <f t="shared" si="8"/>
        <v>7</v>
      </c>
      <c r="F68" s="13" t="s">
        <v>269</v>
      </c>
      <c r="G68" s="13" t="s">
        <v>389</v>
      </c>
      <c r="H68" s="13" t="s">
        <v>396</v>
      </c>
    </row>
    <row r="69" spans="1:8" x14ac:dyDescent="0.25">
      <c r="A69" t="s">
        <v>72</v>
      </c>
      <c r="B69" s="15" cm="1">
        <f t="array" ref="B69">_xll.GetPrice("FP-LBR-1206",,"Low",_SPECIFIEDvarPubDate,)</f>
        <v>610</v>
      </c>
      <c r="C69" s="1">
        <f t="shared" si="6"/>
        <v>45846</v>
      </c>
      <c r="D69">
        <f t="shared" si="7"/>
        <v>2025</v>
      </c>
      <c r="E69">
        <f t="shared" si="8"/>
        <v>7</v>
      </c>
      <c r="F69" s="13" t="s">
        <v>270</v>
      </c>
      <c r="G69" s="13" t="s">
        <v>389</v>
      </c>
      <c r="H69" s="13" t="s">
        <v>396</v>
      </c>
    </row>
    <row r="70" spans="1:8" x14ac:dyDescent="0.25">
      <c r="A70" t="s">
        <v>73</v>
      </c>
      <c r="B70" s="15" cm="1">
        <f t="array" ref="B70">_xll.GetPrice("FP-LBR-1208",,"Low",_SPECIFIEDvarPubDate,)</f>
        <v>575</v>
      </c>
      <c r="C70" s="1">
        <f t="shared" si="6"/>
        <v>45846</v>
      </c>
      <c r="D70">
        <f t="shared" si="7"/>
        <v>2025</v>
      </c>
      <c r="E70">
        <f t="shared" si="8"/>
        <v>7</v>
      </c>
      <c r="F70" s="13" t="s">
        <v>271</v>
      </c>
      <c r="G70" s="13" t="s">
        <v>389</v>
      </c>
      <c r="H70" s="13" t="s">
        <v>396</v>
      </c>
    </row>
    <row r="71" spans="1:8" x14ac:dyDescent="0.25">
      <c r="A71" t="s">
        <v>74</v>
      </c>
      <c r="B71" s="15" cm="1">
        <f t="array" ref="B71">_xll.GetPrice("FP-LBR-1209",,"Low",_SPECIFIEDvarPubDate,)</f>
        <v>595</v>
      </c>
      <c r="C71" s="1">
        <f t="shared" si="6"/>
        <v>45846</v>
      </c>
      <c r="D71">
        <f t="shared" si="7"/>
        <v>2025</v>
      </c>
      <c r="E71">
        <f t="shared" si="8"/>
        <v>7</v>
      </c>
      <c r="F71" s="13" t="s">
        <v>272</v>
      </c>
      <c r="G71" s="13" t="s">
        <v>389</v>
      </c>
      <c r="H71" s="13" t="s">
        <v>396</v>
      </c>
    </row>
    <row r="72" spans="1:8" x14ac:dyDescent="0.25">
      <c r="A72" t="s">
        <v>75</v>
      </c>
      <c r="B72" s="15" cm="1">
        <f t="array" ref="B72">_xll.GetPrice("FP-LBR-1210",,"Low",_SPECIFIEDvarPubDate,)</f>
        <v>735</v>
      </c>
      <c r="C72" s="1">
        <f t="shared" si="6"/>
        <v>45846</v>
      </c>
      <c r="D72">
        <f t="shared" si="7"/>
        <v>2025</v>
      </c>
      <c r="E72">
        <f t="shared" si="8"/>
        <v>7</v>
      </c>
      <c r="F72" s="13" t="s">
        <v>273</v>
      </c>
      <c r="G72" s="13" t="s">
        <v>389</v>
      </c>
      <c r="H72" s="13" t="s">
        <v>396</v>
      </c>
    </row>
    <row r="73" spans="1:8" x14ac:dyDescent="0.25">
      <c r="A73" t="s">
        <v>76</v>
      </c>
      <c r="B73" s="15" cm="1">
        <f t="array" ref="B73">_xll.GetPrice("FP-LBR-1211",,"Low",_SPECIFIEDvarPubDate,)</f>
        <v>670</v>
      </c>
      <c r="C73" s="1">
        <f t="shared" si="6"/>
        <v>45846</v>
      </c>
      <c r="D73">
        <f t="shared" si="7"/>
        <v>2025</v>
      </c>
      <c r="E73">
        <f t="shared" si="8"/>
        <v>7</v>
      </c>
      <c r="F73" s="13" t="s">
        <v>274</v>
      </c>
      <c r="G73" s="13" t="s">
        <v>389</v>
      </c>
      <c r="H73" s="13" t="s">
        <v>396</v>
      </c>
    </row>
    <row r="74" spans="1:8" x14ac:dyDescent="0.25">
      <c r="A74" t="s">
        <v>77</v>
      </c>
      <c r="B74" s="15" cm="1">
        <f t="array" ref="B74">_xll.GetPrice("FP-LBR-1431",,"Low",_SPECIFIEDvarPubDate,)</f>
        <v>900</v>
      </c>
      <c r="C74" s="1">
        <f t="shared" si="6"/>
        <v>45846</v>
      </c>
      <c r="D74">
        <f t="shared" si="7"/>
        <v>2025</v>
      </c>
      <c r="E74">
        <f t="shared" si="8"/>
        <v>7</v>
      </c>
      <c r="F74" s="13" t="s">
        <v>275</v>
      </c>
      <c r="G74" s="13" t="s">
        <v>389</v>
      </c>
      <c r="H74" s="13" t="s">
        <v>396</v>
      </c>
    </row>
    <row r="75" spans="1:8" x14ac:dyDescent="0.25">
      <c r="A75" t="s">
        <v>78</v>
      </c>
      <c r="B75" s="15" cm="1">
        <f t="array" ref="B75">_xll.GetPrice("FP-LBR-1436",,"Low",_SPECIFIEDvarPubDate,)</f>
        <v>645</v>
      </c>
      <c r="C75" s="1">
        <f t="shared" si="6"/>
        <v>45846</v>
      </c>
      <c r="D75">
        <f t="shared" si="7"/>
        <v>2025</v>
      </c>
      <c r="E75">
        <f t="shared" si="8"/>
        <v>7</v>
      </c>
      <c r="F75" s="13" t="s">
        <v>276</v>
      </c>
      <c r="G75" s="13" t="s">
        <v>389</v>
      </c>
      <c r="H75" s="13" t="s">
        <v>396</v>
      </c>
    </row>
    <row r="76" spans="1:8" x14ac:dyDescent="0.25">
      <c r="A76" t="s">
        <v>79</v>
      </c>
      <c r="B76" s="15" cm="1">
        <f t="array" ref="B76">_xll.GetPrice("FP-LBR-1441",,"Low",_SPECIFIEDvarPubDate,)</f>
        <v>330</v>
      </c>
      <c r="C76" s="1">
        <f t="shared" si="6"/>
        <v>45846</v>
      </c>
      <c r="D76">
        <f t="shared" si="7"/>
        <v>2025</v>
      </c>
      <c r="E76">
        <f t="shared" si="8"/>
        <v>7</v>
      </c>
      <c r="F76" s="13" t="s">
        <v>277</v>
      </c>
      <c r="G76" s="13" t="s">
        <v>389</v>
      </c>
      <c r="H76" s="13" t="s">
        <v>396</v>
      </c>
    </row>
    <row r="77" spans="1:8" x14ac:dyDescent="0.25">
      <c r="A77" t="s">
        <v>80</v>
      </c>
      <c r="B77" s="15" cm="1">
        <f t="array" ref="B77">_xll.GetPrice("FP-PNL-0219",,"Low",_SPECIFIEDvarPubDate,)</f>
        <v>415</v>
      </c>
      <c r="C77" s="1">
        <f t="shared" si="6"/>
        <v>45846</v>
      </c>
      <c r="D77">
        <f t="shared" si="7"/>
        <v>2025</v>
      </c>
      <c r="E77">
        <f t="shared" si="8"/>
        <v>7</v>
      </c>
      <c r="F77" s="13" t="s">
        <v>278</v>
      </c>
      <c r="G77" s="13" t="s">
        <v>389</v>
      </c>
      <c r="H77" s="13" t="s">
        <v>396</v>
      </c>
    </row>
    <row r="78" spans="1:8" x14ac:dyDescent="0.25">
      <c r="A78" t="s">
        <v>81</v>
      </c>
      <c r="B78" s="15" cm="1">
        <f t="array" ref="B78">_xll.GetPrice("FP-PNL-0220",,"Low",_SPECIFIEDvarPubDate,)</f>
        <v>475</v>
      </c>
      <c r="C78" s="1">
        <f t="shared" si="6"/>
        <v>45846</v>
      </c>
      <c r="D78">
        <f t="shared" si="7"/>
        <v>2025</v>
      </c>
      <c r="E78">
        <f t="shared" si="8"/>
        <v>7</v>
      </c>
      <c r="F78" s="13" t="s">
        <v>279</v>
      </c>
      <c r="G78" s="13" t="s">
        <v>389</v>
      </c>
      <c r="H78" s="13" t="s">
        <v>396</v>
      </c>
    </row>
    <row r="79" spans="1:8" x14ac:dyDescent="0.25">
      <c r="A79" t="s">
        <v>82</v>
      </c>
      <c r="B79" s="15" cm="1">
        <f t="array" ref="B79">_xll.GetPrice("FP-PNL-0221",,"Low",_SPECIFIEDvarPubDate,)</f>
        <v>485</v>
      </c>
      <c r="C79" s="1">
        <f t="shared" si="6"/>
        <v>45846</v>
      </c>
      <c r="D79">
        <f t="shared" si="7"/>
        <v>2025</v>
      </c>
      <c r="E79">
        <f t="shared" si="8"/>
        <v>7</v>
      </c>
      <c r="F79" s="13" t="s">
        <v>280</v>
      </c>
      <c r="G79" s="13" t="s">
        <v>389</v>
      </c>
      <c r="H79" s="13" t="s">
        <v>396</v>
      </c>
    </row>
    <row r="80" spans="1:8" x14ac:dyDescent="0.25">
      <c r="A80" t="s">
        <v>83</v>
      </c>
      <c r="B80" s="15" cm="1">
        <f t="array" ref="B80">_xll.GetPrice("FP-PNL-0223",,"Low",_SPECIFIEDvarPubDate,)</f>
        <v>620</v>
      </c>
      <c r="C80" s="1">
        <f t="shared" si="6"/>
        <v>45846</v>
      </c>
      <c r="D80">
        <f t="shared" si="7"/>
        <v>2025</v>
      </c>
      <c r="E80">
        <f t="shared" si="8"/>
        <v>7</v>
      </c>
      <c r="F80" s="13" t="s">
        <v>281</v>
      </c>
      <c r="G80" s="13" t="s">
        <v>389</v>
      </c>
      <c r="H80" s="13" t="s">
        <v>396</v>
      </c>
    </row>
    <row r="81" spans="1:8" x14ac:dyDescent="0.25">
      <c r="A81" t="s">
        <v>84</v>
      </c>
      <c r="B81" s="15" cm="1">
        <f t="array" ref="B81">_xll.GetPrice("FP-PNL-0225",,"Low",_SPECIFIEDvarPubDate,)</f>
        <v>780</v>
      </c>
      <c r="C81" s="1">
        <f t="shared" si="6"/>
        <v>45846</v>
      </c>
      <c r="D81">
        <f t="shared" si="7"/>
        <v>2025</v>
      </c>
      <c r="E81">
        <f t="shared" si="8"/>
        <v>7</v>
      </c>
      <c r="F81" s="13" t="s">
        <v>282</v>
      </c>
      <c r="G81" s="13" t="s">
        <v>389</v>
      </c>
      <c r="H81" s="13" t="s">
        <v>396</v>
      </c>
    </row>
    <row r="82" spans="1:8" x14ac:dyDescent="0.25">
      <c r="A82" t="s">
        <v>85</v>
      </c>
      <c r="B82" s="15" cm="1">
        <f t="array" ref="B82">_xll.GetPrice("FP-PNL-0222",,"Low",_SPECIFIEDvarPubDate,)</f>
        <v>580</v>
      </c>
      <c r="C82" s="1">
        <f t="shared" si="6"/>
        <v>45846</v>
      </c>
      <c r="D82">
        <f t="shared" si="7"/>
        <v>2025</v>
      </c>
      <c r="E82">
        <f t="shared" si="8"/>
        <v>7</v>
      </c>
      <c r="F82" s="13" t="s">
        <v>283</v>
      </c>
      <c r="G82" s="13" t="s">
        <v>389</v>
      </c>
      <c r="H82" s="13" t="s">
        <v>396</v>
      </c>
    </row>
    <row r="83" spans="1:8" x14ac:dyDescent="0.25">
      <c r="A83" t="s">
        <v>86</v>
      </c>
      <c r="B83" s="15" cm="1">
        <f t="array" ref="B83">_xll.GetPrice("FP-PNL-0224",,"Low",_SPECIFIEDvarPubDate,)</f>
        <v>640</v>
      </c>
      <c r="C83" s="1">
        <f t="shared" si="6"/>
        <v>45846</v>
      </c>
      <c r="D83">
        <f t="shared" si="7"/>
        <v>2025</v>
      </c>
      <c r="E83">
        <f t="shared" si="8"/>
        <v>7</v>
      </c>
      <c r="F83" s="13" t="s">
        <v>284</v>
      </c>
      <c r="G83" s="13" t="s">
        <v>389</v>
      </c>
      <c r="H83" s="13" t="s">
        <v>396</v>
      </c>
    </row>
    <row r="84" spans="1:8" x14ac:dyDescent="0.25">
      <c r="A84" t="s">
        <v>87</v>
      </c>
      <c r="B84" s="15" cm="1">
        <f t="array" ref="B84">_xll.GetPrice("FP-PNL-0153",,"Low",_SPECIFIEDvarPubDate,)</f>
        <v>348</v>
      </c>
      <c r="C84" s="1">
        <f t="shared" si="6"/>
        <v>45846</v>
      </c>
      <c r="D84">
        <f t="shared" si="7"/>
        <v>2025</v>
      </c>
      <c r="E84">
        <f t="shared" si="8"/>
        <v>7</v>
      </c>
      <c r="F84" s="13" t="s">
        <v>285</v>
      </c>
      <c r="G84" s="13" t="s">
        <v>389</v>
      </c>
      <c r="H84" s="13" t="s">
        <v>396</v>
      </c>
    </row>
    <row r="85" spans="1:8" x14ac:dyDescent="0.25">
      <c r="A85" t="s">
        <v>88</v>
      </c>
      <c r="B85" s="15" cm="1">
        <f t="array" ref="B85">_xll.GetPrice("FP-PNL-0154",,"Low",_SPECIFIEDvarPubDate,)</f>
        <v>418</v>
      </c>
      <c r="C85" s="1">
        <f t="shared" si="6"/>
        <v>45846</v>
      </c>
      <c r="D85">
        <f t="shared" si="7"/>
        <v>2025</v>
      </c>
      <c r="E85">
        <f t="shared" si="8"/>
        <v>7</v>
      </c>
      <c r="F85" s="13" t="s">
        <v>286</v>
      </c>
      <c r="G85" s="13" t="s">
        <v>389</v>
      </c>
      <c r="H85" s="13" t="s">
        <v>396</v>
      </c>
    </row>
    <row r="86" spans="1:8" x14ac:dyDescent="0.25">
      <c r="A86" t="s">
        <v>89</v>
      </c>
      <c r="B86" s="15" cm="1">
        <f t="array" ref="B86">_xll.GetPrice("FP-PNL-0155",,"Low",_SPECIFIEDvarPubDate,)</f>
        <v>425</v>
      </c>
      <c r="C86" s="1">
        <f t="shared" si="6"/>
        <v>45846</v>
      </c>
      <c r="D86">
        <f t="shared" si="7"/>
        <v>2025</v>
      </c>
      <c r="E86">
        <f t="shared" si="8"/>
        <v>7</v>
      </c>
      <c r="F86" s="13" t="s">
        <v>287</v>
      </c>
      <c r="G86" s="13" t="s">
        <v>389</v>
      </c>
      <c r="H86" s="13" t="s">
        <v>396</v>
      </c>
    </row>
    <row r="87" spans="1:8" x14ac:dyDescent="0.25">
      <c r="A87" t="s">
        <v>90</v>
      </c>
      <c r="B87" s="15" cm="1">
        <f t="array" ref="B87">_xll.GetPrice("FP-PNL-0156",,"Low",_SPECIFIEDvarPubDate,)</f>
        <v>481</v>
      </c>
      <c r="C87" s="1">
        <f t="shared" si="6"/>
        <v>45846</v>
      </c>
      <c r="D87">
        <f t="shared" si="7"/>
        <v>2025</v>
      </c>
      <c r="E87">
        <f t="shared" si="8"/>
        <v>7</v>
      </c>
      <c r="F87" s="13" t="s">
        <v>288</v>
      </c>
      <c r="G87" s="13" t="s">
        <v>389</v>
      </c>
      <c r="H87" s="13" t="s">
        <v>396</v>
      </c>
    </row>
    <row r="88" spans="1:8" x14ac:dyDescent="0.25">
      <c r="A88" t="s">
        <v>91</v>
      </c>
      <c r="B88" s="15" cm="1">
        <f t="array" ref="B88">_xll.GetPrice("FP-PNL-0157",,"Low",_SPECIFIEDvarPubDate,)</f>
        <v>662</v>
      </c>
      <c r="C88" s="1">
        <f t="shared" si="6"/>
        <v>45846</v>
      </c>
      <c r="D88">
        <f t="shared" si="7"/>
        <v>2025</v>
      </c>
      <c r="E88">
        <f t="shared" si="8"/>
        <v>7</v>
      </c>
      <c r="F88" s="13" t="s">
        <v>289</v>
      </c>
      <c r="G88" s="13" t="s">
        <v>389</v>
      </c>
      <c r="H88" s="13" t="s">
        <v>396</v>
      </c>
    </row>
    <row r="89" spans="1:8" x14ac:dyDescent="0.25">
      <c r="A89" t="s">
        <v>92</v>
      </c>
      <c r="B89" s="15" cm="1">
        <f t="array" ref="B89">_xll.GetPrice("FP-PNL-0158",,"Low",_SPECIFIEDvarPubDate,)</f>
        <v>365</v>
      </c>
      <c r="C89" s="1">
        <f t="shared" si="6"/>
        <v>45846</v>
      </c>
      <c r="D89">
        <f t="shared" si="7"/>
        <v>2025</v>
      </c>
      <c r="E89">
        <f t="shared" si="8"/>
        <v>7</v>
      </c>
      <c r="F89" s="13" t="s">
        <v>290</v>
      </c>
      <c r="G89" s="13" t="s">
        <v>389</v>
      </c>
      <c r="H89" s="13" t="s">
        <v>396</v>
      </c>
    </row>
    <row r="90" spans="1:8" x14ac:dyDescent="0.25">
      <c r="A90" t="s">
        <v>93</v>
      </c>
      <c r="B90" s="15" cm="1">
        <f t="array" ref="B90">_xll.GetPrice("FP-PNL-0159",,"Low",_SPECIFIEDvarPubDate,)</f>
        <v>436</v>
      </c>
      <c r="C90" s="1">
        <f t="shared" si="6"/>
        <v>45846</v>
      </c>
      <c r="D90">
        <f t="shared" si="7"/>
        <v>2025</v>
      </c>
      <c r="E90">
        <f t="shared" si="8"/>
        <v>7</v>
      </c>
      <c r="F90" s="13" t="s">
        <v>291</v>
      </c>
      <c r="G90" s="13" t="s">
        <v>389</v>
      </c>
      <c r="H90" s="13" t="s">
        <v>396</v>
      </c>
    </row>
    <row r="91" spans="1:8" x14ac:dyDescent="0.25">
      <c r="A91" t="s">
        <v>94</v>
      </c>
      <c r="B91" s="15" cm="1">
        <f t="array" ref="B91">_xll.GetPrice("FP-PNL-0160",,"Low",_SPECIFIEDvarPubDate,)</f>
        <v>440</v>
      </c>
      <c r="C91" s="1">
        <f t="shared" si="6"/>
        <v>45846</v>
      </c>
      <c r="D91">
        <f t="shared" si="7"/>
        <v>2025</v>
      </c>
      <c r="E91">
        <f t="shared" si="8"/>
        <v>7</v>
      </c>
      <c r="F91" s="13" t="s">
        <v>292</v>
      </c>
      <c r="G91" s="13" t="s">
        <v>389</v>
      </c>
      <c r="H91" s="13" t="s">
        <v>396</v>
      </c>
    </row>
    <row r="92" spans="1:8" x14ac:dyDescent="0.25">
      <c r="A92" t="s">
        <v>95</v>
      </c>
      <c r="B92" s="15" cm="1">
        <f t="array" ref="B92">_xll.GetPrice("FP-PNL-0161",,"Low",_SPECIFIEDvarPubDate,)</f>
        <v>482</v>
      </c>
      <c r="C92" s="1">
        <f t="shared" si="6"/>
        <v>45846</v>
      </c>
      <c r="D92">
        <f t="shared" si="7"/>
        <v>2025</v>
      </c>
      <c r="E92">
        <f t="shared" si="8"/>
        <v>7</v>
      </c>
      <c r="F92" s="13" t="s">
        <v>293</v>
      </c>
      <c r="G92" s="13" t="s">
        <v>389</v>
      </c>
      <c r="H92" s="13" t="s">
        <v>396</v>
      </c>
    </row>
    <row r="93" spans="1:8" x14ac:dyDescent="0.25">
      <c r="A93" t="s">
        <v>96</v>
      </c>
      <c r="B93" s="15" cm="1">
        <f t="array" ref="B93">_xll.GetPrice("FP-PNL-0162",,"Low",_SPECIFIEDvarPubDate,)</f>
        <v>661</v>
      </c>
      <c r="C93" s="1">
        <f t="shared" si="6"/>
        <v>45846</v>
      </c>
      <c r="D93">
        <f t="shared" si="7"/>
        <v>2025</v>
      </c>
      <c r="E93">
        <f t="shared" si="8"/>
        <v>7</v>
      </c>
      <c r="F93" s="13" t="s">
        <v>294</v>
      </c>
      <c r="G93" s="13" t="s">
        <v>389</v>
      </c>
      <c r="H93" s="13" t="s">
        <v>396</v>
      </c>
    </row>
    <row r="94" spans="1:8" x14ac:dyDescent="0.25">
      <c r="A94" t="s">
        <v>97</v>
      </c>
      <c r="B94" s="15" cm="1">
        <f t="array" ref="B94">_xll.GetPrice("FP-PNL-0163",,"Low",_SPECIFIEDvarPubDate,)</f>
        <v>414</v>
      </c>
      <c r="C94" s="1">
        <f t="shared" si="6"/>
        <v>45846</v>
      </c>
      <c r="D94">
        <f t="shared" si="7"/>
        <v>2025</v>
      </c>
      <c r="E94">
        <f t="shared" si="8"/>
        <v>7</v>
      </c>
      <c r="F94" s="13" t="s">
        <v>295</v>
      </c>
      <c r="G94" s="13" t="s">
        <v>389</v>
      </c>
      <c r="H94" s="13" t="s">
        <v>396</v>
      </c>
    </row>
    <row r="95" spans="1:8" x14ac:dyDescent="0.25">
      <c r="A95" t="s">
        <v>98</v>
      </c>
      <c r="B95" s="15" cm="1">
        <f t="array" ref="B95">_xll.GetPrice("FP-PNL-0164",,"Low",_SPECIFIEDvarPubDate,)</f>
        <v>458</v>
      </c>
      <c r="C95" s="1">
        <f t="shared" si="6"/>
        <v>45846</v>
      </c>
      <c r="D95">
        <f t="shared" si="7"/>
        <v>2025</v>
      </c>
      <c r="E95">
        <f t="shared" si="8"/>
        <v>7</v>
      </c>
      <c r="F95" s="13" t="s">
        <v>296</v>
      </c>
      <c r="G95" s="13" t="s">
        <v>389</v>
      </c>
      <c r="H95" s="13" t="s">
        <v>396</v>
      </c>
    </row>
    <row r="96" spans="1:8" x14ac:dyDescent="0.25">
      <c r="A96" t="s">
        <v>99</v>
      </c>
      <c r="B96" s="15" cm="1">
        <f t="array" ref="B96">_xll.GetPrice("FP-PNL-0165",,"Low",_SPECIFIEDvarPubDate,)</f>
        <v>486</v>
      </c>
      <c r="C96" s="1">
        <f t="shared" si="6"/>
        <v>45846</v>
      </c>
      <c r="D96">
        <f t="shared" si="7"/>
        <v>2025</v>
      </c>
      <c r="E96">
        <f t="shared" si="8"/>
        <v>7</v>
      </c>
      <c r="F96" s="13" t="s">
        <v>297</v>
      </c>
      <c r="G96" s="13" t="s">
        <v>389</v>
      </c>
      <c r="H96" s="13" t="s">
        <v>396</v>
      </c>
    </row>
    <row r="97" spans="1:8" x14ac:dyDescent="0.25">
      <c r="A97" t="s">
        <v>100</v>
      </c>
      <c r="B97" s="15" cm="1">
        <f t="array" ref="B97">_xll.GetPrice("FP-PNL-0166",,"Low",_SPECIFIEDvarPubDate,)</f>
        <v>503</v>
      </c>
      <c r="C97" s="1">
        <f t="shared" si="6"/>
        <v>45846</v>
      </c>
      <c r="D97">
        <f t="shared" si="7"/>
        <v>2025</v>
      </c>
      <c r="E97">
        <f t="shared" si="8"/>
        <v>7</v>
      </c>
      <c r="F97" s="13" t="s">
        <v>298</v>
      </c>
      <c r="G97" s="13" t="s">
        <v>389</v>
      </c>
      <c r="H97" s="13" t="s">
        <v>396</v>
      </c>
    </row>
    <row r="98" spans="1:8" x14ac:dyDescent="0.25">
      <c r="A98" t="s">
        <v>101</v>
      </c>
      <c r="B98" s="15" cm="1">
        <f t="array" ref="B98">_xll.GetPrice("FP-PNL-0167",,"Low",_SPECIFIEDvarPubDate,)</f>
        <v>697</v>
      </c>
      <c r="C98" s="1">
        <f t="shared" si="6"/>
        <v>45846</v>
      </c>
      <c r="D98">
        <f t="shared" si="7"/>
        <v>2025</v>
      </c>
      <c r="E98">
        <f t="shared" si="8"/>
        <v>7</v>
      </c>
      <c r="F98" s="13" t="s">
        <v>299</v>
      </c>
      <c r="G98" s="13" t="s">
        <v>389</v>
      </c>
      <c r="H98" s="13" t="s">
        <v>396</v>
      </c>
    </row>
    <row r="99" spans="1:8" x14ac:dyDescent="0.25">
      <c r="A99" t="s">
        <v>102</v>
      </c>
      <c r="B99" s="15" cm="1">
        <f t="array" ref="B99">_xll.GetPrice("FP-PNL-0243",,"Low",_SPECIFIEDvarPubDate,)</f>
        <v>1030</v>
      </c>
      <c r="C99" s="1">
        <f t="shared" ref="C99:C130" si="9">$C$2</f>
        <v>45846</v>
      </c>
      <c r="D99">
        <f t="shared" ref="D99:D130" si="10">$D$2</f>
        <v>2025</v>
      </c>
      <c r="E99">
        <f t="shared" ref="E99:E130" si="11">$E$2</f>
        <v>7</v>
      </c>
      <c r="F99" s="13" t="s">
        <v>300</v>
      </c>
      <c r="G99" s="13" t="s">
        <v>389</v>
      </c>
      <c r="H99" s="13" t="s">
        <v>396</v>
      </c>
    </row>
    <row r="100" spans="1:8" x14ac:dyDescent="0.25">
      <c r="A100" t="s">
        <v>103</v>
      </c>
      <c r="B100" s="15" cm="1">
        <f t="array" ref="B100">_xll.GetPrice("FP-PNL-0244",,"Low",_SPECIFIEDvarPubDate,)</f>
        <v>1055</v>
      </c>
      <c r="C100" s="1">
        <f t="shared" si="9"/>
        <v>45846</v>
      </c>
      <c r="D100">
        <f t="shared" si="10"/>
        <v>2025</v>
      </c>
      <c r="E100">
        <f t="shared" si="11"/>
        <v>7</v>
      </c>
      <c r="F100" s="13" t="s">
        <v>301</v>
      </c>
      <c r="G100" s="13" t="s">
        <v>389</v>
      </c>
      <c r="H100" s="13" t="s">
        <v>396</v>
      </c>
    </row>
    <row r="101" spans="1:8" x14ac:dyDescent="0.25">
      <c r="A101" t="s">
        <v>104</v>
      </c>
      <c r="B101" s="15" cm="1">
        <f t="array" ref="B101">_xll.GetPrice("FP-PNL-0245",,"Low",_SPECIFIEDvarPubDate,)</f>
        <v>1540</v>
      </c>
      <c r="C101" s="1">
        <f t="shared" si="9"/>
        <v>45846</v>
      </c>
      <c r="D101">
        <f t="shared" si="10"/>
        <v>2025</v>
      </c>
      <c r="E101">
        <f t="shared" si="11"/>
        <v>7</v>
      </c>
      <c r="F101" s="13" t="s">
        <v>302</v>
      </c>
      <c r="G101" s="13" t="s">
        <v>389</v>
      </c>
      <c r="H101" s="13" t="s">
        <v>396</v>
      </c>
    </row>
    <row r="102" spans="1:8" x14ac:dyDescent="0.25">
      <c r="A102" t="s">
        <v>105</v>
      </c>
      <c r="B102" s="15" cm="1">
        <f t="array" ref="B102">_xll.GetPrice("FP-PNL-0246",,"Low",_SPECIFIEDvarPubDate,)</f>
        <v>1730</v>
      </c>
      <c r="C102" s="1">
        <f t="shared" si="9"/>
        <v>45846</v>
      </c>
      <c r="D102">
        <f t="shared" si="10"/>
        <v>2025</v>
      </c>
      <c r="E102">
        <f t="shared" si="11"/>
        <v>7</v>
      </c>
      <c r="F102" s="13" t="s">
        <v>303</v>
      </c>
      <c r="G102" s="13" t="s">
        <v>389</v>
      </c>
      <c r="H102" s="13" t="s">
        <v>396</v>
      </c>
    </row>
    <row r="103" spans="1:8" x14ac:dyDescent="0.25">
      <c r="A103" t="s">
        <v>106</v>
      </c>
      <c r="B103" s="15" cm="1">
        <f t="array" ref="B103">_xll.GetPrice("FP-PNL-0247",,"Low",_SPECIFIEDvarPubDate,)</f>
        <v>1890</v>
      </c>
      <c r="C103" s="1">
        <f t="shared" si="9"/>
        <v>45846</v>
      </c>
      <c r="D103">
        <f t="shared" si="10"/>
        <v>2025</v>
      </c>
      <c r="E103">
        <f t="shared" si="11"/>
        <v>7</v>
      </c>
      <c r="F103" s="13" t="s">
        <v>304</v>
      </c>
      <c r="G103" s="13" t="s">
        <v>389</v>
      </c>
      <c r="H103" s="13" t="s">
        <v>396</v>
      </c>
    </row>
    <row r="104" spans="1:8" x14ac:dyDescent="0.25">
      <c r="A104" t="s">
        <v>107</v>
      </c>
      <c r="B104" s="15" cm="1">
        <f t="array" ref="B104">_xll.GetPrice("FP-PNL-0264",,"Low",_SPECIFIEDvarPubDate,)</f>
        <v>870</v>
      </c>
      <c r="C104" s="1">
        <f t="shared" si="9"/>
        <v>45846</v>
      </c>
      <c r="D104">
        <f t="shared" si="10"/>
        <v>2025</v>
      </c>
      <c r="E104">
        <f t="shared" si="11"/>
        <v>7</v>
      </c>
      <c r="F104" s="13" t="s">
        <v>305</v>
      </c>
      <c r="G104" s="13" t="s">
        <v>389</v>
      </c>
      <c r="H104" s="13" t="s">
        <v>396</v>
      </c>
    </row>
    <row r="105" spans="1:8" x14ac:dyDescent="0.25">
      <c r="A105" t="s">
        <v>108</v>
      </c>
      <c r="B105" s="15" cm="1">
        <f t="array" ref="B105">_xll.GetPrice("FP-PNL-0267",,"Low",_SPECIFIEDvarPubDate,)</f>
        <v>1800</v>
      </c>
      <c r="C105" s="1">
        <f t="shared" si="9"/>
        <v>45846</v>
      </c>
      <c r="D105">
        <f t="shared" si="10"/>
        <v>2025</v>
      </c>
      <c r="E105">
        <f t="shared" si="11"/>
        <v>7</v>
      </c>
      <c r="F105" s="13" t="s">
        <v>306</v>
      </c>
      <c r="G105" s="13" t="s">
        <v>389</v>
      </c>
      <c r="H105" s="13" t="s">
        <v>396</v>
      </c>
    </row>
    <row r="106" spans="1:8" x14ac:dyDescent="0.25">
      <c r="A106" t="s">
        <v>109</v>
      </c>
      <c r="B106" s="15" cm="1">
        <f t="array" ref="B106">_xll.GetPrice("FP-PNL-0204",,"Low",_SPECIFIEDvarPubDate,)</f>
        <v>860</v>
      </c>
      <c r="C106" s="1">
        <f t="shared" si="9"/>
        <v>45846</v>
      </c>
      <c r="D106">
        <f t="shared" si="10"/>
        <v>2025</v>
      </c>
      <c r="E106">
        <f t="shared" si="11"/>
        <v>7</v>
      </c>
      <c r="F106" s="13" t="s">
        <v>307</v>
      </c>
      <c r="G106" s="13" t="s">
        <v>389</v>
      </c>
      <c r="H106" s="13" t="s">
        <v>396</v>
      </c>
    </row>
    <row r="107" spans="1:8" x14ac:dyDescent="0.25">
      <c r="A107" t="s">
        <v>110</v>
      </c>
      <c r="B107" s="15" cm="1">
        <f t="array" ref="B107">_xll.GetPrice("FP-PNL-0210",,"Low",_SPECIFIEDvarPubDate,)</f>
        <v>1259</v>
      </c>
      <c r="C107" s="1">
        <f t="shared" si="9"/>
        <v>45846</v>
      </c>
      <c r="D107">
        <f t="shared" si="10"/>
        <v>2025</v>
      </c>
      <c r="E107">
        <f t="shared" si="11"/>
        <v>7</v>
      </c>
      <c r="F107" s="13" t="s">
        <v>308</v>
      </c>
      <c r="G107" s="13" t="s">
        <v>389</v>
      </c>
      <c r="H107" s="13" t="s">
        <v>396</v>
      </c>
    </row>
    <row r="108" spans="1:8" x14ac:dyDescent="0.25">
      <c r="A108" t="s">
        <v>111</v>
      </c>
      <c r="B108" s="15" cm="1">
        <f t="array" ref="B108">_xll.GetPrice("FP-PNL-0206",,"Low",_SPECIFIEDvarPubDate,)</f>
        <v>892</v>
      </c>
      <c r="C108" s="1">
        <f t="shared" si="9"/>
        <v>45846</v>
      </c>
      <c r="D108">
        <f t="shared" si="10"/>
        <v>2025</v>
      </c>
      <c r="E108">
        <f t="shared" si="11"/>
        <v>7</v>
      </c>
      <c r="F108" s="13" t="s">
        <v>309</v>
      </c>
      <c r="G108" s="13" t="s">
        <v>389</v>
      </c>
      <c r="H108" s="13" t="s">
        <v>396</v>
      </c>
    </row>
    <row r="109" spans="1:8" x14ac:dyDescent="0.25">
      <c r="A109" t="s">
        <v>112</v>
      </c>
      <c r="B109" s="15" cm="1">
        <f t="array" ref="B109">_xll.GetPrice("FP-PNL-0208",,"Low",_SPECIFIEDvarPubDate,)</f>
        <v>901</v>
      </c>
      <c r="C109" s="1">
        <f t="shared" si="9"/>
        <v>45846</v>
      </c>
      <c r="D109">
        <f t="shared" si="10"/>
        <v>2025</v>
      </c>
      <c r="E109">
        <f t="shared" si="11"/>
        <v>7</v>
      </c>
      <c r="F109" s="13" t="s">
        <v>310</v>
      </c>
      <c r="G109" s="13" t="s">
        <v>389</v>
      </c>
      <c r="H109" s="13" t="s">
        <v>396</v>
      </c>
    </row>
    <row r="110" spans="1:8" x14ac:dyDescent="0.25">
      <c r="A110" t="s">
        <v>113</v>
      </c>
      <c r="B110" s="15" cm="1">
        <f t="array" ref="B110">_xll.GetPrice("FP-PNL-0212",,"Low",_SPECIFIEDvarPubDate,)</f>
        <v>1312</v>
      </c>
      <c r="C110" s="1">
        <f t="shared" si="9"/>
        <v>45846</v>
      </c>
      <c r="D110">
        <f t="shared" si="10"/>
        <v>2025</v>
      </c>
      <c r="E110">
        <f t="shared" si="11"/>
        <v>7</v>
      </c>
      <c r="F110" s="13" t="s">
        <v>311</v>
      </c>
      <c r="G110" s="13" t="s">
        <v>389</v>
      </c>
      <c r="H110" s="13" t="s">
        <v>396</v>
      </c>
    </row>
    <row r="111" spans="1:8" x14ac:dyDescent="0.25">
      <c r="A111" t="s">
        <v>114</v>
      </c>
      <c r="B111" s="15" cm="1">
        <f t="array" ref="B111">_xll.GetPrice("FP-PNL-0028",,"Low",_SPECIFIEDvarPubDate,)</f>
        <v>235</v>
      </c>
      <c r="C111" s="1">
        <f t="shared" si="9"/>
        <v>45846</v>
      </c>
      <c r="D111">
        <f t="shared" si="10"/>
        <v>2025</v>
      </c>
      <c r="E111">
        <f t="shared" si="11"/>
        <v>7</v>
      </c>
      <c r="F111" s="13" t="s">
        <v>312</v>
      </c>
      <c r="G111" s="13" t="s">
        <v>389</v>
      </c>
      <c r="H111" s="13" t="s">
        <v>396</v>
      </c>
    </row>
    <row r="112" spans="1:8" x14ac:dyDescent="0.25">
      <c r="A112" t="s">
        <v>115</v>
      </c>
      <c r="B112" s="15" cm="1">
        <f t="array" ref="B112">_xll.GetPrice("FP-PNL-0032",,"Low",_SPECIFIEDvarPubDate,)</f>
        <v>415</v>
      </c>
      <c r="C112" s="1">
        <f t="shared" si="9"/>
        <v>45846</v>
      </c>
      <c r="D112">
        <f t="shared" si="10"/>
        <v>2025</v>
      </c>
      <c r="E112">
        <f t="shared" si="11"/>
        <v>7</v>
      </c>
      <c r="F112" s="13" t="s">
        <v>313</v>
      </c>
      <c r="G112" s="13" t="s">
        <v>389</v>
      </c>
      <c r="H112" s="13" t="s">
        <v>396</v>
      </c>
    </row>
    <row r="113" spans="1:8" x14ac:dyDescent="0.25">
      <c r="A113" t="s">
        <v>116</v>
      </c>
      <c r="B113" s="15" cm="1">
        <f t="array" ref="B113">_xll.GetPrice("FP-PNL-0040",,"Low",_SPECIFIEDvarPubDate,)</f>
        <v>205</v>
      </c>
      <c r="C113" s="1">
        <f t="shared" si="9"/>
        <v>45846</v>
      </c>
      <c r="D113">
        <f t="shared" si="10"/>
        <v>2025</v>
      </c>
      <c r="E113">
        <f t="shared" si="11"/>
        <v>7</v>
      </c>
      <c r="F113" s="13" t="s">
        <v>314</v>
      </c>
      <c r="G113" s="13" t="s">
        <v>389</v>
      </c>
      <c r="H113" s="13" t="s">
        <v>396</v>
      </c>
    </row>
    <row r="114" spans="1:8" x14ac:dyDescent="0.25">
      <c r="A114" t="s">
        <v>117</v>
      </c>
      <c r="B114" s="15" cm="1">
        <f t="array" ref="B114">_xll.GetPrice("FP-PNL-0044",,"Low",_SPECIFIEDvarPubDate,)</f>
        <v>400</v>
      </c>
      <c r="C114" s="1">
        <f t="shared" si="9"/>
        <v>45846</v>
      </c>
      <c r="D114">
        <f t="shared" si="10"/>
        <v>2025</v>
      </c>
      <c r="E114">
        <f t="shared" si="11"/>
        <v>7</v>
      </c>
      <c r="F114" s="13" t="s">
        <v>315</v>
      </c>
      <c r="G114" s="13" t="s">
        <v>389</v>
      </c>
      <c r="H114" s="13" t="s">
        <v>396</v>
      </c>
    </row>
    <row r="115" spans="1:8" x14ac:dyDescent="0.25">
      <c r="A115" t="s">
        <v>118</v>
      </c>
      <c r="B115" s="15" cm="1">
        <f t="array" ref="B115">_xll.GetPrice("FP-PNL-0110",,"Low",_SPECIFIEDvarPubDate,)</f>
        <v>205</v>
      </c>
      <c r="C115" s="1">
        <f t="shared" si="9"/>
        <v>45846</v>
      </c>
      <c r="D115">
        <f t="shared" si="10"/>
        <v>2025</v>
      </c>
      <c r="E115">
        <f t="shared" si="11"/>
        <v>7</v>
      </c>
      <c r="F115" s="13" t="s">
        <v>316</v>
      </c>
      <c r="G115" s="13" t="s">
        <v>389</v>
      </c>
      <c r="H115" s="13" t="s">
        <v>396</v>
      </c>
    </row>
    <row r="116" spans="1:8" x14ac:dyDescent="0.25">
      <c r="A116" t="s">
        <v>119</v>
      </c>
      <c r="B116" s="15" cm="1">
        <f t="array" ref="B116">_xll.GetPrice("FP-PNL-0114",,"Low",_SPECIFIEDvarPubDate,)</f>
        <v>365</v>
      </c>
      <c r="C116" s="1">
        <f t="shared" si="9"/>
        <v>45846</v>
      </c>
      <c r="D116">
        <f t="shared" si="10"/>
        <v>2025</v>
      </c>
      <c r="E116">
        <f t="shared" si="11"/>
        <v>7</v>
      </c>
      <c r="F116" s="13" t="s">
        <v>317</v>
      </c>
      <c r="G116" s="13" t="s">
        <v>389</v>
      </c>
      <c r="H116" s="13" t="s">
        <v>396</v>
      </c>
    </row>
    <row r="117" spans="1:8" x14ac:dyDescent="0.25">
      <c r="A117" t="s">
        <v>120</v>
      </c>
      <c r="B117" s="15" cm="1">
        <f t="array" ref="B117">_xll.GetPrice("FP-PNL-0116",,"Low",_SPECIFIEDvarPubDate,)</f>
        <v>220</v>
      </c>
      <c r="C117" s="1">
        <f t="shared" si="9"/>
        <v>45846</v>
      </c>
      <c r="D117">
        <f t="shared" si="10"/>
        <v>2025</v>
      </c>
      <c r="E117">
        <f t="shared" si="11"/>
        <v>7</v>
      </c>
      <c r="F117" s="13" t="s">
        <v>318</v>
      </c>
      <c r="G117" s="13" t="s">
        <v>389</v>
      </c>
      <c r="H117" s="13" t="s">
        <v>396</v>
      </c>
    </row>
    <row r="118" spans="1:8" x14ac:dyDescent="0.25">
      <c r="A118" t="s">
        <v>121</v>
      </c>
      <c r="B118" s="15" cm="1">
        <f t="array" ref="B118">_xll.GetPrice("FP-PNL-0120",,"Low",_SPECIFIEDvarPubDate,)</f>
        <v>385</v>
      </c>
      <c r="C118" s="1">
        <f t="shared" si="9"/>
        <v>45846</v>
      </c>
      <c r="D118">
        <f t="shared" si="10"/>
        <v>2025</v>
      </c>
      <c r="E118">
        <f t="shared" si="11"/>
        <v>7</v>
      </c>
      <c r="F118" s="13" t="s">
        <v>319</v>
      </c>
      <c r="G118" s="13" t="s">
        <v>389</v>
      </c>
      <c r="H118" s="13" t="s">
        <v>396</v>
      </c>
    </row>
    <row r="119" spans="1:8" x14ac:dyDescent="0.25">
      <c r="A119" t="s">
        <v>122</v>
      </c>
      <c r="B119" s="15" cm="1">
        <f t="array" ref="B119">_xll.GetPrice("FP-PNL-0128",,"Low",_SPECIFIEDvarPubDate,)</f>
        <v>260</v>
      </c>
      <c r="C119" s="1">
        <f t="shared" si="9"/>
        <v>45846</v>
      </c>
      <c r="D119">
        <f t="shared" si="10"/>
        <v>2025</v>
      </c>
      <c r="E119">
        <f t="shared" si="11"/>
        <v>7</v>
      </c>
      <c r="F119" s="13" t="s">
        <v>320</v>
      </c>
      <c r="G119" s="13" t="s">
        <v>389</v>
      </c>
      <c r="H119" s="13" t="s">
        <v>396</v>
      </c>
    </row>
    <row r="120" spans="1:8" x14ac:dyDescent="0.25">
      <c r="A120" t="s">
        <v>123</v>
      </c>
      <c r="B120" s="15" cm="1">
        <f t="array" ref="B120">_xll.GetPrice("FP-PNL-0131",,"Low",_SPECIFIEDvarPubDate,)</f>
        <v>445</v>
      </c>
      <c r="C120" s="1">
        <f t="shared" si="9"/>
        <v>45846</v>
      </c>
      <c r="D120">
        <f t="shared" si="10"/>
        <v>2025</v>
      </c>
      <c r="E120">
        <f t="shared" si="11"/>
        <v>7</v>
      </c>
      <c r="F120" s="13" t="s">
        <v>321</v>
      </c>
      <c r="G120" s="13" t="s">
        <v>389</v>
      </c>
      <c r="H120" s="13" t="s">
        <v>396</v>
      </c>
    </row>
    <row r="121" spans="1:8" x14ac:dyDescent="0.25">
      <c r="A121" t="s">
        <v>124</v>
      </c>
      <c r="B121" s="15" cm="1">
        <f t="array" ref="B121">_xll.GetPrice("FP-PNL-0046",,"Low",_SPECIFIEDvarPubDate,)</f>
        <v>265</v>
      </c>
      <c r="C121" s="1">
        <f t="shared" si="9"/>
        <v>45846</v>
      </c>
      <c r="D121">
        <f t="shared" si="10"/>
        <v>2025</v>
      </c>
      <c r="E121">
        <f t="shared" si="11"/>
        <v>7</v>
      </c>
      <c r="F121" s="13" t="s">
        <v>322</v>
      </c>
      <c r="G121" s="13" t="s">
        <v>389</v>
      </c>
      <c r="H121" s="13" t="s">
        <v>396</v>
      </c>
    </row>
    <row r="122" spans="1:8" x14ac:dyDescent="0.25">
      <c r="A122" t="s">
        <v>125</v>
      </c>
      <c r="B122" s="15" cm="1">
        <f t="array" ref="B122">_xll.GetPrice("FP-PNL-0049",,"Low",_SPECIFIEDvarPubDate,)</f>
        <v>480</v>
      </c>
      <c r="C122" s="1">
        <f t="shared" si="9"/>
        <v>45846</v>
      </c>
      <c r="D122">
        <f t="shared" si="10"/>
        <v>2025</v>
      </c>
      <c r="E122">
        <f t="shared" si="11"/>
        <v>7</v>
      </c>
      <c r="F122" s="13" t="s">
        <v>323</v>
      </c>
      <c r="G122" s="13" t="s">
        <v>389</v>
      </c>
      <c r="H122" s="13" t="s">
        <v>396</v>
      </c>
    </row>
    <row r="123" spans="1:8" x14ac:dyDescent="0.25">
      <c r="A123" t="s">
        <v>126</v>
      </c>
      <c r="B123" s="15" cm="1">
        <f t="array" ref="B123">_xll.GetPrice("FP-PNL-0143",,"Low",_SPECIFIEDvarPubDate,)</f>
        <v>290</v>
      </c>
      <c r="C123" s="1">
        <f t="shared" si="9"/>
        <v>45846</v>
      </c>
      <c r="D123">
        <f t="shared" si="10"/>
        <v>2025</v>
      </c>
      <c r="E123">
        <f t="shared" si="11"/>
        <v>7</v>
      </c>
      <c r="F123" s="13" t="s">
        <v>324</v>
      </c>
      <c r="G123" s="13" t="s">
        <v>389</v>
      </c>
      <c r="H123" s="13" t="s">
        <v>396</v>
      </c>
    </row>
    <row r="124" spans="1:8" x14ac:dyDescent="0.25">
      <c r="A124" t="s">
        <v>127</v>
      </c>
      <c r="B124" s="15" cm="1">
        <f t="array" ref="B124">_xll.GetPrice("FP-PNL-0146",,"Low",_SPECIFIEDvarPubDate,)</f>
        <v>490</v>
      </c>
      <c r="C124" s="1">
        <f t="shared" si="9"/>
        <v>45846</v>
      </c>
      <c r="D124">
        <f t="shared" si="10"/>
        <v>2025</v>
      </c>
      <c r="E124">
        <f t="shared" si="11"/>
        <v>7</v>
      </c>
      <c r="F124" s="13" t="s">
        <v>325</v>
      </c>
      <c r="G124" s="13" t="s">
        <v>389</v>
      </c>
      <c r="H124" s="13" t="s">
        <v>396</v>
      </c>
    </row>
    <row r="125" spans="1:8" x14ac:dyDescent="0.25">
      <c r="A125" t="s">
        <v>128</v>
      </c>
      <c r="B125" s="15" cm="1">
        <f t="array" ref="B125">_xll.GetPrice("FP-PNL-0133",,"Low",_SPECIFIEDvarPubDate,)</f>
        <v>260</v>
      </c>
      <c r="C125" s="1">
        <f t="shared" si="9"/>
        <v>45846</v>
      </c>
      <c r="D125">
        <f t="shared" si="10"/>
        <v>2025</v>
      </c>
      <c r="E125">
        <f t="shared" si="11"/>
        <v>7</v>
      </c>
      <c r="F125" s="13" t="s">
        <v>326</v>
      </c>
      <c r="G125" s="13" t="s">
        <v>389</v>
      </c>
      <c r="H125" s="13" t="s">
        <v>396</v>
      </c>
    </row>
    <row r="126" spans="1:8" x14ac:dyDescent="0.25">
      <c r="A126" t="s">
        <v>129</v>
      </c>
      <c r="B126" s="15" cm="1">
        <f t="array" ref="B126">_xll.GetPrice("FP-PNL-0136",,"Low",_SPECIFIEDvarPubDate,)</f>
        <v>445</v>
      </c>
      <c r="C126" s="1">
        <f t="shared" si="9"/>
        <v>45846</v>
      </c>
      <c r="D126">
        <f t="shared" si="10"/>
        <v>2025</v>
      </c>
      <c r="E126">
        <f t="shared" si="11"/>
        <v>7</v>
      </c>
      <c r="F126" s="13" t="s">
        <v>327</v>
      </c>
      <c r="G126" s="13" t="s">
        <v>389</v>
      </c>
      <c r="H126" s="13" t="s">
        <v>396</v>
      </c>
    </row>
    <row r="127" spans="1:8" x14ac:dyDescent="0.25">
      <c r="A127" t="s">
        <v>130</v>
      </c>
      <c r="B127" s="15" cm="1">
        <f t="array" ref="B127">_xll.GetPrice("FP-PNL-0086",,"Low",_SPECIFIEDvarPubDate,)</f>
        <v>335</v>
      </c>
      <c r="C127" s="1">
        <f t="shared" si="9"/>
        <v>45846</v>
      </c>
      <c r="D127">
        <f t="shared" si="10"/>
        <v>2025</v>
      </c>
      <c r="E127">
        <f t="shared" si="11"/>
        <v>7</v>
      </c>
      <c r="F127" s="13" t="s">
        <v>328</v>
      </c>
      <c r="G127" s="13" t="s">
        <v>389</v>
      </c>
      <c r="H127" s="13" t="s">
        <v>396</v>
      </c>
    </row>
    <row r="128" spans="1:8" x14ac:dyDescent="0.25">
      <c r="A128" t="s">
        <v>131</v>
      </c>
      <c r="B128" s="15" cm="1">
        <f t="array" ref="B128">_xll.GetPrice("FP-PNL-0122",,"Low",_SPECIFIEDvarPubDate,)</f>
        <v>230</v>
      </c>
      <c r="C128" s="1">
        <f t="shared" si="9"/>
        <v>45846</v>
      </c>
      <c r="D128">
        <f t="shared" si="10"/>
        <v>2025</v>
      </c>
      <c r="E128">
        <f t="shared" si="11"/>
        <v>7</v>
      </c>
      <c r="F128" s="13" t="s">
        <v>329</v>
      </c>
      <c r="G128" s="13" t="s">
        <v>389</v>
      </c>
      <c r="H128" s="13" t="s">
        <v>396</v>
      </c>
    </row>
    <row r="129" spans="1:8" x14ac:dyDescent="0.25">
      <c r="A129" t="s">
        <v>132</v>
      </c>
      <c r="B129" s="15" cm="1">
        <f t="array" ref="B129">_xll.GetPrice("FP-PNL-0126",,"Low",_SPECIFIEDvarPubDate,)</f>
        <v>395</v>
      </c>
      <c r="C129" s="1">
        <f t="shared" si="9"/>
        <v>45846</v>
      </c>
      <c r="D129">
        <f t="shared" si="10"/>
        <v>2025</v>
      </c>
      <c r="E129">
        <f t="shared" si="11"/>
        <v>7</v>
      </c>
      <c r="F129" s="13" t="s">
        <v>330</v>
      </c>
      <c r="G129" s="13" t="s">
        <v>389</v>
      </c>
      <c r="H129" s="13" t="s">
        <v>396</v>
      </c>
    </row>
    <row r="130" spans="1:8" x14ac:dyDescent="0.25">
      <c r="A130" t="s">
        <v>133</v>
      </c>
      <c r="B130" s="15" cm="1">
        <f t="array" ref="B130">_xll.GetPrice("FP-LBR-1221",,"Low",_SPECIFIEDvarPubDate,)</f>
        <v>590</v>
      </c>
      <c r="C130" s="1">
        <f t="shared" si="9"/>
        <v>45846</v>
      </c>
      <c r="D130">
        <f t="shared" si="10"/>
        <v>2025</v>
      </c>
      <c r="E130">
        <f t="shared" si="11"/>
        <v>7</v>
      </c>
      <c r="F130" s="13" t="s">
        <v>331</v>
      </c>
      <c r="G130" s="13" t="s">
        <v>389</v>
      </c>
      <c r="H130" s="13" t="s">
        <v>396</v>
      </c>
    </row>
    <row r="131" spans="1:8" x14ac:dyDescent="0.25">
      <c r="A131" t="s">
        <v>134</v>
      </c>
      <c r="B131" s="15" cm="1">
        <f t="array" ref="B131">_xll.GetPrice("FP-PNL-0034",,"Low",_SPECIFIEDvarPubDate,)</f>
        <v>190</v>
      </c>
      <c r="C131" s="1">
        <f t="shared" ref="C131:C162" si="12">$C$2</f>
        <v>45846</v>
      </c>
      <c r="D131">
        <f t="shared" ref="D131:D162" si="13">$D$2</f>
        <v>2025</v>
      </c>
      <c r="E131">
        <f t="shared" ref="E131:E162" si="14">$E$2</f>
        <v>7</v>
      </c>
      <c r="F131" s="13" t="s">
        <v>332</v>
      </c>
      <c r="G131" s="13" t="s">
        <v>389</v>
      </c>
      <c r="H131" s="13" t="s">
        <v>396</v>
      </c>
    </row>
    <row r="132" spans="1:8" x14ac:dyDescent="0.25">
      <c r="A132" t="s">
        <v>135</v>
      </c>
      <c r="B132" s="15" cm="1">
        <f t="array" ref="B132">_xll.GetPrice("FP-PNL-0038",,"Low",_SPECIFIEDvarPubDate,)</f>
        <v>385</v>
      </c>
      <c r="C132" s="1">
        <f t="shared" si="12"/>
        <v>45846</v>
      </c>
      <c r="D132">
        <f t="shared" si="13"/>
        <v>2025</v>
      </c>
      <c r="E132">
        <f t="shared" si="14"/>
        <v>7</v>
      </c>
      <c r="F132" s="13" t="s">
        <v>333</v>
      </c>
      <c r="G132" s="13" t="s">
        <v>389</v>
      </c>
      <c r="H132" s="13" t="s">
        <v>396</v>
      </c>
    </row>
    <row r="133" spans="1:8" x14ac:dyDescent="0.25">
      <c r="A133" t="s">
        <v>136</v>
      </c>
      <c r="B133" s="15" cm="1">
        <f t="array" ref="B133">_xll.GetPrice("FP-PNL-0029",,"Low",_SPECIFIEDvarPubDate,)</f>
        <v>250</v>
      </c>
      <c r="C133" s="1">
        <f t="shared" si="12"/>
        <v>45846</v>
      </c>
      <c r="D133">
        <f t="shared" si="13"/>
        <v>2025</v>
      </c>
      <c r="E133">
        <f t="shared" si="14"/>
        <v>7</v>
      </c>
      <c r="F133" s="13" t="s">
        <v>334</v>
      </c>
      <c r="G133" s="13" t="s">
        <v>389</v>
      </c>
      <c r="H133" s="13" t="s">
        <v>396</v>
      </c>
    </row>
    <row r="134" spans="1:8" x14ac:dyDescent="0.25">
      <c r="A134" t="s">
        <v>137</v>
      </c>
      <c r="B134" s="15" cm="1">
        <f t="array" ref="B134">_xll.GetPrice("FP-PNL-0035",,"Low",_SPECIFIEDvarPubDate,)</f>
        <v>210</v>
      </c>
      <c r="C134" s="1">
        <f t="shared" si="12"/>
        <v>45846</v>
      </c>
      <c r="D134">
        <f t="shared" si="13"/>
        <v>2025</v>
      </c>
      <c r="E134">
        <f t="shared" si="14"/>
        <v>7</v>
      </c>
      <c r="F134" s="13" t="s">
        <v>335</v>
      </c>
      <c r="G134" s="13" t="s">
        <v>389</v>
      </c>
      <c r="H134" s="13" t="s">
        <v>396</v>
      </c>
    </row>
    <row r="135" spans="1:8" x14ac:dyDescent="0.25">
      <c r="A135" t="s">
        <v>138</v>
      </c>
      <c r="B135" s="15" cm="1">
        <f t="array" ref="B135">_xll.GetPrice("FP-PNL-0041",,"Low",_SPECIFIEDvarPubDate,)</f>
        <v>225</v>
      </c>
      <c r="C135" s="1">
        <f t="shared" si="12"/>
        <v>45846</v>
      </c>
      <c r="D135">
        <f t="shared" si="13"/>
        <v>2025</v>
      </c>
      <c r="E135">
        <f t="shared" si="14"/>
        <v>7</v>
      </c>
      <c r="F135" s="13" t="s">
        <v>336</v>
      </c>
      <c r="G135" s="13" t="s">
        <v>389</v>
      </c>
      <c r="H135" s="13" t="s">
        <v>396</v>
      </c>
    </row>
    <row r="136" spans="1:8" x14ac:dyDescent="0.25">
      <c r="A136" t="s">
        <v>139</v>
      </c>
      <c r="B136" s="15" cm="1">
        <f t="array" ref="B136">_xll.GetPrice("FP-PNL-0111",,"Low",_SPECIFIEDvarPubDate,)</f>
        <v>225</v>
      </c>
      <c r="C136" s="1">
        <f t="shared" si="12"/>
        <v>45846</v>
      </c>
      <c r="D136">
        <f t="shared" si="13"/>
        <v>2025</v>
      </c>
      <c r="E136">
        <f t="shared" si="14"/>
        <v>7</v>
      </c>
      <c r="F136" s="13" t="s">
        <v>337</v>
      </c>
      <c r="G136" s="13" t="s">
        <v>389</v>
      </c>
      <c r="H136" s="13" t="s">
        <v>396</v>
      </c>
    </row>
    <row r="137" spans="1:8" x14ac:dyDescent="0.25">
      <c r="A137" t="s">
        <v>140</v>
      </c>
      <c r="B137" s="15" cm="1">
        <f t="array" ref="B137">_xll.GetPrice("FP-PNL-0117",,"Low",_SPECIFIEDvarPubDate,)</f>
        <v>240</v>
      </c>
      <c r="C137" s="1">
        <f t="shared" si="12"/>
        <v>45846</v>
      </c>
      <c r="D137">
        <f t="shared" si="13"/>
        <v>2025</v>
      </c>
      <c r="E137">
        <f t="shared" si="14"/>
        <v>7</v>
      </c>
      <c r="F137" s="13" t="s">
        <v>338</v>
      </c>
      <c r="G137" s="13" t="s">
        <v>389</v>
      </c>
      <c r="H137" s="13" t="s">
        <v>396</v>
      </c>
    </row>
    <row r="138" spans="1:8" x14ac:dyDescent="0.25">
      <c r="A138" t="s">
        <v>141</v>
      </c>
      <c r="B138" s="15" cm="1">
        <f t="array" ref="B138">_xll.GetPrice("FP-PNL-0123",,"Low",_SPECIFIEDvarPubDate,)</f>
        <v>250</v>
      </c>
      <c r="C138" s="1">
        <f t="shared" si="12"/>
        <v>45846</v>
      </c>
      <c r="D138">
        <f t="shared" si="13"/>
        <v>2025</v>
      </c>
      <c r="E138">
        <f t="shared" si="14"/>
        <v>7</v>
      </c>
      <c r="F138" s="13" t="s">
        <v>339</v>
      </c>
      <c r="G138" s="13" t="s">
        <v>389</v>
      </c>
      <c r="H138" s="13" t="s">
        <v>396</v>
      </c>
    </row>
    <row r="139" spans="1:8" x14ac:dyDescent="0.25">
      <c r="A139" t="s">
        <v>142</v>
      </c>
      <c r="B139" s="15" cm="1">
        <f t="array" ref="B139">_xll.GetPrice("FP-PNL-0129",,"Low",_SPECIFIEDvarPubDate,)</f>
        <v>280</v>
      </c>
      <c r="C139" s="1">
        <f t="shared" si="12"/>
        <v>45846</v>
      </c>
      <c r="D139">
        <f t="shared" si="13"/>
        <v>2025</v>
      </c>
      <c r="E139">
        <f t="shared" si="14"/>
        <v>7</v>
      </c>
      <c r="F139" s="13" t="s">
        <v>340</v>
      </c>
      <c r="G139" s="13" t="s">
        <v>389</v>
      </c>
      <c r="H139" s="13" t="s">
        <v>396</v>
      </c>
    </row>
    <row r="140" spans="1:8" x14ac:dyDescent="0.25">
      <c r="A140" t="s">
        <v>143</v>
      </c>
      <c r="B140" s="15" cm="1">
        <f t="array" ref="B140">_xll.GetPrice("FP-PNL-0047",,"Low",_SPECIFIEDvarPubDate,)</f>
        <v>285</v>
      </c>
      <c r="C140" s="1">
        <f t="shared" si="12"/>
        <v>45846</v>
      </c>
      <c r="D140">
        <f t="shared" si="13"/>
        <v>2025</v>
      </c>
      <c r="E140">
        <f t="shared" si="14"/>
        <v>7</v>
      </c>
      <c r="F140" s="13" t="s">
        <v>341</v>
      </c>
      <c r="G140" s="13" t="s">
        <v>389</v>
      </c>
      <c r="H140" s="13" t="s">
        <v>396</v>
      </c>
    </row>
    <row r="141" spans="1:8" x14ac:dyDescent="0.25">
      <c r="A141" t="s">
        <v>144</v>
      </c>
      <c r="B141" s="15" cm="1">
        <f t="array" ref="B141">_xll.GetPrice("FP-PNL-0144",,"Low",_SPECIFIEDvarPubDate,)</f>
        <v>310</v>
      </c>
      <c r="C141" s="1">
        <f t="shared" si="12"/>
        <v>45846</v>
      </c>
      <c r="D141">
        <f t="shared" si="13"/>
        <v>2025</v>
      </c>
      <c r="E141">
        <f t="shared" si="14"/>
        <v>7</v>
      </c>
      <c r="F141" s="13" t="s">
        <v>342</v>
      </c>
      <c r="G141" s="13" t="s">
        <v>389</v>
      </c>
      <c r="H141" s="13" t="s">
        <v>396</v>
      </c>
    </row>
    <row r="142" spans="1:8" x14ac:dyDescent="0.25">
      <c r="A142" t="s">
        <v>145</v>
      </c>
      <c r="B142" s="15" cm="1">
        <f t="array" ref="B142">_xll.GetPrice("FP-PNL-0134",,"Low",_SPECIFIEDvarPubDate,)</f>
        <v>280</v>
      </c>
      <c r="C142" s="1">
        <f t="shared" si="12"/>
        <v>45846</v>
      </c>
      <c r="D142">
        <f t="shared" si="13"/>
        <v>2025</v>
      </c>
      <c r="E142">
        <f t="shared" si="14"/>
        <v>7</v>
      </c>
      <c r="F142" s="13" t="s">
        <v>343</v>
      </c>
      <c r="G142" s="13" t="s">
        <v>389</v>
      </c>
      <c r="H142" s="13" t="s">
        <v>396</v>
      </c>
    </row>
    <row r="143" spans="1:8" x14ac:dyDescent="0.25">
      <c r="A143" t="s">
        <v>146</v>
      </c>
      <c r="B143" s="15" cm="1">
        <f t="array" ref="B143">_xll.GetPrice("FP-PNL-0499",,"Low",_SPECIFIEDvarPubDate,)</f>
        <v>447</v>
      </c>
      <c r="C143" s="1">
        <f t="shared" si="12"/>
        <v>45846</v>
      </c>
      <c r="D143">
        <f t="shared" si="13"/>
        <v>2025</v>
      </c>
      <c r="E143">
        <f t="shared" si="14"/>
        <v>7</v>
      </c>
      <c r="F143" s="13" t="s">
        <v>344</v>
      </c>
      <c r="G143" s="13" t="s">
        <v>389</v>
      </c>
      <c r="H143" s="13" t="s">
        <v>396</v>
      </c>
    </row>
    <row r="144" spans="1:8" x14ac:dyDescent="0.25">
      <c r="A144" t="s">
        <v>147</v>
      </c>
      <c r="B144" s="15" cm="1">
        <f t="array" ref="B144">_xll.GetPrice("FP-PNL-0499","Actual","Low",_SPECIFIEDvarPrvWkPnl)</f>
        <v>450</v>
      </c>
      <c r="C144" s="1">
        <f t="shared" si="12"/>
        <v>45846</v>
      </c>
      <c r="D144">
        <f t="shared" si="13"/>
        <v>2025</v>
      </c>
      <c r="E144">
        <f t="shared" si="14"/>
        <v>7</v>
      </c>
      <c r="F144" s="13" t="s">
        <v>344</v>
      </c>
      <c r="G144" s="13" t="s">
        <v>389</v>
      </c>
      <c r="H144" s="13" t="s">
        <v>400</v>
      </c>
    </row>
    <row r="145" spans="1:8" x14ac:dyDescent="0.25">
      <c r="A145" t="s">
        <v>148</v>
      </c>
      <c r="B145" s="15" cm="1">
        <f t="array" ref="B145">_xll.GetPrice("FP-PNL-0499","Actual","Low",_SPECIFIEDvarPrvMidWkPnl)</f>
        <v>459</v>
      </c>
      <c r="C145" s="1">
        <f t="shared" si="12"/>
        <v>45846</v>
      </c>
      <c r="D145">
        <f t="shared" si="13"/>
        <v>2025</v>
      </c>
      <c r="E145">
        <f t="shared" si="14"/>
        <v>7</v>
      </c>
      <c r="F145" s="13" t="s">
        <v>344</v>
      </c>
      <c r="G145" s="13" t="s">
        <v>389</v>
      </c>
      <c r="H145" s="13" t="s">
        <v>398</v>
      </c>
    </row>
    <row r="146" spans="1:8" x14ac:dyDescent="0.25">
      <c r="A146" t="s">
        <v>149</v>
      </c>
      <c r="B146" s="15" cm="1">
        <f t="array" ref="B146">_xll.GetPrice("FP-LBR-1185",,"Low",_SPECIFIEDvarPubDate,)</f>
        <v>423</v>
      </c>
      <c r="C146" s="1">
        <f t="shared" si="12"/>
        <v>45846</v>
      </c>
      <c r="D146">
        <f t="shared" si="13"/>
        <v>2025</v>
      </c>
      <c r="E146">
        <f t="shared" si="14"/>
        <v>7</v>
      </c>
      <c r="F146" s="13" t="s">
        <v>345</v>
      </c>
      <c r="G146" s="13" t="s">
        <v>389</v>
      </c>
      <c r="H146" s="13" t="s">
        <v>396</v>
      </c>
    </row>
    <row r="147" spans="1:8" x14ac:dyDescent="0.25">
      <c r="A147" t="s">
        <v>150</v>
      </c>
      <c r="B147" s="15" cm="1">
        <f t="array" ref="B147">_xll.GetPrice("FP-LBR-1185","Actual","Low",_SPECIFIEDvarPrvWkLbr)</f>
        <v>422</v>
      </c>
      <c r="C147" s="1">
        <f t="shared" si="12"/>
        <v>45846</v>
      </c>
      <c r="D147">
        <f t="shared" si="13"/>
        <v>2025</v>
      </c>
      <c r="E147">
        <f t="shared" si="14"/>
        <v>7</v>
      </c>
      <c r="F147" s="13" t="s">
        <v>345</v>
      </c>
      <c r="G147" s="13" t="s">
        <v>389</v>
      </c>
      <c r="H147" s="13" t="s">
        <v>399</v>
      </c>
    </row>
    <row r="148" spans="1:8" x14ac:dyDescent="0.25">
      <c r="A148" t="s">
        <v>151</v>
      </c>
      <c r="B148" s="15" cm="1">
        <f t="array" ref="B148">_xll.GetPrice("FP-LBR-1185","Actual","Low",_SPECIFIEDvarPrvMidWkLbr)</f>
        <v>423</v>
      </c>
      <c r="C148" s="1">
        <f t="shared" si="12"/>
        <v>45846</v>
      </c>
      <c r="D148">
        <f t="shared" si="13"/>
        <v>2025</v>
      </c>
      <c r="E148">
        <f t="shared" si="14"/>
        <v>7</v>
      </c>
      <c r="F148" s="13" t="s">
        <v>345</v>
      </c>
      <c r="G148" s="13" t="s">
        <v>389</v>
      </c>
      <c r="H148" s="13" t="s">
        <v>397</v>
      </c>
    </row>
    <row r="149" spans="1:8" x14ac:dyDescent="0.25">
      <c r="A149" t="s">
        <v>152</v>
      </c>
      <c r="B149" s="15" cm="1">
        <f t="array" ref="B149">_xll.GetPrice("FP-LBR-0403",,"Low",_SPECIFIEDvarPubDate,)</f>
        <v>493</v>
      </c>
      <c r="C149" s="1">
        <f t="shared" si="12"/>
        <v>45846</v>
      </c>
      <c r="D149">
        <f t="shared" si="13"/>
        <v>2025</v>
      </c>
      <c r="E149">
        <f t="shared" si="14"/>
        <v>7</v>
      </c>
      <c r="F149" s="13" t="s">
        <v>346</v>
      </c>
      <c r="G149" s="13" t="s">
        <v>389</v>
      </c>
      <c r="H149" s="13" t="s">
        <v>396</v>
      </c>
    </row>
    <row r="150" spans="1:8" x14ac:dyDescent="0.25">
      <c r="A150" t="s">
        <v>153</v>
      </c>
      <c r="B150" s="15" cm="1">
        <f t="array" ref="B150">_xll.GetPrice("FP-LBR-0404",,"Low",_SPECIFIEDvarPubDate,)</f>
        <v>400</v>
      </c>
      <c r="C150" s="1">
        <f t="shared" si="12"/>
        <v>45846</v>
      </c>
      <c r="D150">
        <f t="shared" si="13"/>
        <v>2025</v>
      </c>
      <c r="E150">
        <f t="shared" si="14"/>
        <v>7</v>
      </c>
      <c r="F150" s="13" t="s">
        <v>347</v>
      </c>
      <c r="G150" s="13" t="s">
        <v>389</v>
      </c>
      <c r="H150" s="13" t="s">
        <v>396</v>
      </c>
    </row>
    <row r="151" spans="1:8" x14ac:dyDescent="0.25">
      <c r="A151" t="s">
        <v>154</v>
      </c>
      <c r="B151" s="15" cm="1">
        <f t="array" ref="B151">_xll.GetPrice("FP-LBR-0405",,"Low",_SPECIFIEDvarPubDate,)</f>
        <v>383</v>
      </c>
      <c r="C151" s="1">
        <f t="shared" si="12"/>
        <v>45846</v>
      </c>
      <c r="D151">
        <f t="shared" si="13"/>
        <v>2025</v>
      </c>
      <c r="E151">
        <f t="shared" si="14"/>
        <v>7</v>
      </c>
      <c r="F151" s="13" t="s">
        <v>348</v>
      </c>
      <c r="G151" s="13" t="s">
        <v>389</v>
      </c>
      <c r="H151" s="13" t="s">
        <v>396</v>
      </c>
    </row>
    <row r="152" spans="1:8" x14ac:dyDescent="0.25">
      <c r="A152" t="s">
        <v>155</v>
      </c>
      <c r="B152" s="15" cm="1">
        <f t="array" ref="B152">_xll.GetPrice("FP-LBR-0406",,"Low",_SPECIFIEDvarPubDate,)</f>
        <v>443</v>
      </c>
      <c r="C152" s="1">
        <f t="shared" si="12"/>
        <v>45846</v>
      </c>
      <c r="D152">
        <f t="shared" si="13"/>
        <v>2025</v>
      </c>
      <c r="E152">
        <f t="shared" si="14"/>
        <v>7</v>
      </c>
      <c r="F152" s="13" t="s">
        <v>349</v>
      </c>
      <c r="G152" s="13" t="s">
        <v>389</v>
      </c>
      <c r="H152" s="13" t="s">
        <v>396</v>
      </c>
    </row>
    <row r="153" spans="1:8" x14ac:dyDescent="0.25">
      <c r="A153" t="s">
        <v>156</v>
      </c>
      <c r="B153" s="15" cm="1">
        <f t="array" ref="B153">_xll.GetPrice("FP-LBR-0407",,"Low",_SPECIFIEDvarPubDate,)</f>
        <v>585</v>
      </c>
      <c r="C153" s="1">
        <f t="shared" si="12"/>
        <v>45846</v>
      </c>
      <c r="D153">
        <f t="shared" si="13"/>
        <v>2025</v>
      </c>
      <c r="E153">
        <f t="shared" si="14"/>
        <v>7</v>
      </c>
      <c r="F153" s="13" t="s">
        <v>350</v>
      </c>
      <c r="G153" s="13" t="s">
        <v>389</v>
      </c>
      <c r="H153" s="13" t="s">
        <v>396</v>
      </c>
    </row>
    <row r="154" spans="1:8" x14ac:dyDescent="0.25">
      <c r="A154" t="s">
        <v>157</v>
      </c>
      <c r="B154" s="15" cm="1">
        <f t="array" ref="B154">_xll.GetPrice("FP-LBR-0414",,"Low",_SPECIFIEDvarPubDate,)</f>
        <v>365</v>
      </c>
      <c r="C154" s="1">
        <f t="shared" si="12"/>
        <v>45846</v>
      </c>
      <c r="D154">
        <f t="shared" si="13"/>
        <v>2025</v>
      </c>
      <c r="E154">
        <f t="shared" si="14"/>
        <v>7</v>
      </c>
      <c r="F154" s="13" t="s">
        <v>351</v>
      </c>
      <c r="G154" s="13" t="s">
        <v>389</v>
      </c>
      <c r="H154" s="13" t="s">
        <v>396</v>
      </c>
    </row>
    <row r="155" spans="1:8" x14ac:dyDescent="0.25">
      <c r="A155" t="s">
        <v>158</v>
      </c>
      <c r="B155" s="15" cm="1">
        <f t="array" ref="B155">_xll.GetPrice("FP-PNL-0226",,"Low",_SPECIFIEDvarPubDate,)</f>
        <v>775</v>
      </c>
      <c r="C155" s="1">
        <f t="shared" si="12"/>
        <v>45846</v>
      </c>
      <c r="D155">
        <f t="shared" si="13"/>
        <v>2025</v>
      </c>
      <c r="E155">
        <f t="shared" si="14"/>
        <v>7</v>
      </c>
      <c r="F155" s="13" t="s">
        <v>352</v>
      </c>
      <c r="G155" s="13" t="s">
        <v>389</v>
      </c>
      <c r="H155" s="13" t="s">
        <v>396</v>
      </c>
    </row>
    <row r="156" spans="1:8" x14ac:dyDescent="0.25">
      <c r="A156" t="s">
        <v>159</v>
      </c>
      <c r="B156" s="15" cm="1">
        <f t="array" ref="B156">_xll.GetPrice("FP-LBR-0254",,"Low",_SPECIFIEDvarPubDate,)</f>
        <v>520</v>
      </c>
      <c r="C156" s="1">
        <f t="shared" si="12"/>
        <v>45846</v>
      </c>
      <c r="D156">
        <f t="shared" si="13"/>
        <v>2025</v>
      </c>
      <c r="E156">
        <f t="shared" si="14"/>
        <v>7</v>
      </c>
      <c r="F156" s="13" t="s">
        <v>353</v>
      </c>
      <c r="G156" s="13" t="s">
        <v>389</v>
      </c>
      <c r="H156" s="13" t="s">
        <v>396</v>
      </c>
    </row>
    <row r="157" spans="1:8" x14ac:dyDescent="0.25">
      <c r="A157" t="s">
        <v>160</v>
      </c>
      <c r="B157" s="15" cm="1">
        <f t="array" ref="B157">_xll.GetPrice("FP-LBR-0255",,"Low",_SPECIFIEDvarPubDate,)</f>
        <v>480</v>
      </c>
      <c r="C157" s="1">
        <f t="shared" si="12"/>
        <v>45846</v>
      </c>
      <c r="D157">
        <f t="shared" si="13"/>
        <v>2025</v>
      </c>
      <c r="E157">
        <f t="shared" si="14"/>
        <v>7</v>
      </c>
      <c r="F157" s="13" t="s">
        <v>354</v>
      </c>
      <c r="G157" s="13" t="s">
        <v>389</v>
      </c>
      <c r="H157" s="13" t="s">
        <v>396</v>
      </c>
    </row>
    <row r="158" spans="1:8" x14ac:dyDescent="0.25">
      <c r="A158" t="s">
        <v>161</v>
      </c>
      <c r="B158" s="15" cm="1">
        <f t="array" ref="B158">_xll.GetPrice("FP-LBR-0256",,"Low",_SPECIFIEDvarPubDate,)</f>
        <v>385</v>
      </c>
      <c r="C158" s="1">
        <f t="shared" si="12"/>
        <v>45846</v>
      </c>
      <c r="D158">
        <f t="shared" si="13"/>
        <v>2025</v>
      </c>
      <c r="E158">
        <f t="shared" si="14"/>
        <v>7</v>
      </c>
      <c r="F158" s="13" t="s">
        <v>355</v>
      </c>
      <c r="G158" s="13" t="s">
        <v>389</v>
      </c>
      <c r="H158" s="13" t="s">
        <v>396</v>
      </c>
    </row>
    <row r="159" spans="1:8" x14ac:dyDescent="0.25">
      <c r="A159" t="s">
        <v>162</v>
      </c>
      <c r="B159" s="15" cm="1">
        <f t="array" ref="B159">_xll.GetPrice("FP-LBR-1428",,"Low",_SPECIFIEDvarPubDate,)</f>
        <v>965</v>
      </c>
      <c r="C159" s="1">
        <f t="shared" si="12"/>
        <v>45846</v>
      </c>
      <c r="D159">
        <f t="shared" si="13"/>
        <v>2025</v>
      </c>
      <c r="E159">
        <f t="shared" si="14"/>
        <v>7</v>
      </c>
      <c r="F159" s="13" t="s">
        <v>356</v>
      </c>
      <c r="G159" s="13" t="s">
        <v>389</v>
      </c>
      <c r="H159" s="13" t="s">
        <v>396</v>
      </c>
    </row>
    <row r="160" spans="1:8" x14ac:dyDescent="0.25">
      <c r="A160" t="s">
        <v>163</v>
      </c>
      <c r="B160" s="15" cm="1">
        <f t="array" ref="B160">_xll.GetPrice("FP-LBR-1433",,"Low",_SPECIFIEDvarPubDate,)</f>
        <v>520</v>
      </c>
      <c r="C160" s="1">
        <f t="shared" si="12"/>
        <v>45846</v>
      </c>
      <c r="D160">
        <f t="shared" si="13"/>
        <v>2025</v>
      </c>
      <c r="E160">
        <f t="shared" si="14"/>
        <v>7</v>
      </c>
      <c r="F160" s="13" t="s">
        <v>357</v>
      </c>
      <c r="G160" s="13" t="s">
        <v>389</v>
      </c>
      <c r="H160" s="13" t="s">
        <v>396</v>
      </c>
    </row>
    <row r="161" spans="1:8" x14ac:dyDescent="0.25">
      <c r="A161" t="s">
        <v>164</v>
      </c>
      <c r="B161" s="15" cm="1">
        <f t="array" ref="B161">_xll.GetPrice("FP-LBR-1438",,"Low",_SPECIFIEDvarPubDate,)</f>
        <v>335</v>
      </c>
      <c r="C161" s="1">
        <f t="shared" si="12"/>
        <v>45846</v>
      </c>
      <c r="D161">
        <f t="shared" si="13"/>
        <v>2025</v>
      </c>
      <c r="E161">
        <f t="shared" si="14"/>
        <v>7</v>
      </c>
      <c r="F161" s="13" t="s">
        <v>358</v>
      </c>
      <c r="G161" s="13" t="s">
        <v>389</v>
      </c>
      <c r="H161" s="13" t="s">
        <v>396</v>
      </c>
    </row>
    <row r="162" spans="1:8" x14ac:dyDescent="0.25">
      <c r="A162" t="s">
        <v>165</v>
      </c>
      <c r="B162" s="15" cm="1">
        <f t="array" ref="B162">_xll.GetPrice("FP-LBR-0258",,"Low",_SPECIFIEDvarPubDate,)</f>
        <v>525</v>
      </c>
      <c r="C162" s="1">
        <f t="shared" si="12"/>
        <v>45846</v>
      </c>
      <c r="D162">
        <f t="shared" si="13"/>
        <v>2025</v>
      </c>
      <c r="E162">
        <f t="shared" si="14"/>
        <v>7</v>
      </c>
      <c r="F162" s="13" t="s">
        <v>359</v>
      </c>
      <c r="G162" s="13" t="s">
        <v>389</v>
      </c>
      <c r="H162" s="13" t="s">
        <v>396</v>
      </c>
    </row>
    <row r="163" spans="1:8" x14ac:dyDescent="0.25">
      <c r="A163" t="s">
        <v>166</v>
      </c>
      <c r="B163" s="15" cm="1">
        <f t="array" ref="B163">_xll.GetPrice("FP-LBR-0173",,"Low",_SPECIFIEDvarPubDate,)</f>
        <v>475</v>
      </c>
      <c r="C163" s="1">
        <f t="shared" ref="C163:C189" si="15">$C$2</f>
        <v>45846</v>
      </c>
      <c r="D163">
        <f t="shared" ref="D163:D189" si="16">$D$2</f>
        <v>2025</v>
      </c>
      <c r="E163">
        <f t="shared" ref="E163:E189" si="17">$E$2</f>
        <v>7</v>
      </c>
      <c r="F163" s="13" t="s">
        <v>360</v>
      </c>
      <c r="G163" s="13" t="s">
        <v>389</v>
      </c>
      <c r="H163" s="13" t="s">
        <v>396</v>
      </c>
    </row>
    <row r="164" spans="1:8" x14ac:dyDescent="0.25">
      <c r="A164" t="s">
        <v>167</v>
      </c>
      <c r="B164" s="15" cm="1">
        <f t="array" ref="B164">_xll.GetPrice("FP-LBR-0180",,"Low",_SPECIFIEDvarPubDate,)</f>
        <v>480</v>
      </c>
      <c r="C164" s="1">
        <f t="shared" si="15"/>
        <v>45846</v>
      </c>
      <c r="D164">
        <f t="shared" si="16"/>
        <v>2025</v>
      </c>
      <c r="E164">
        <f t="shared" si="17"/>
        <v>7</v>
      </c>
      <c r="F164" s="13" t="s">
        <v>361</v>
      </c>
      <c r="G164" s="13" t="s">
        <v>389</v>
      </c>
      <c r="H164" s="13" t="s">
        <v>396</v>
      </c>
    </row>
    <row r="165" spans="1:8" x14ac:dyDescent="0.25">
      <c r="A165" t="s">
        <v>168</v>
      </c>
      <c r="B165" s="15" cm="1">
        <f t="array" ref="B165">_xll.GetPrice("FP-LBR-0288",,"Low",_SPECIFIEDvarPubDate,)</f>
        <v>488</v>
      </c>
      <c r="C165" s="1">
        <f t="shared" si="15"/>
        <v>45846</v>
      </c>
      <c r="D165">
        <f t="shared" si="16"/>
        <v>2025</v>
      </c>
      <c r="E165">
        <f t="shared" si="17"/>
        <v>7</v>
      </c>
      <c r="F165" s="13" t="s">
        <v>362</v>
      </c>
      <c r="G165" s="13" t="s">
        <v>389</v>
      </c>
      <c r="H165" s="13" t="s">
        <v>396</v>
      </c>
    </row>
    <row r="166" spans="1:8" x14ac:dyDescent="0.25">
      <c r="A166" t="s">
        <v>169</v>
      </c>
      <c r="B166" s="15" cm="1">
        <f t="array" ref="B166">_xll.GetPrice("FP-LBR-0297",,"Low",_SPECIFIEDvarPubDate,)</f>
        <v>490</v>
      </c>
      <c r="C166" s="1">
        <f t="shared" si="15"/>
        <v>45846</v>
      </c>
      <c r="D166">
        <f t="shared" si="16"/>
        <v>2025</v>
      </c>
      <c r="E166">
        <f t="shared" si="17"/>
        <v>7</v>
      </c>
      <c r="F166" s="13" t="s">
        <v>363</v>
      </c>
      <c r="G166" s="13" t="s">
        <v>389</v>
      </c>
      <c r="H166" s="13" t="s">
        <v>396</v>
      </c>
    </row>
    <row r="167" spans="1:8" x14ac:dyDescent="0.25">
      <c r="A167" t="s">
        <v>170</v>
      </c>
      <c r="B167" s="15" cm="1">
        <f t="array" ref="B167">_xll.GetPrice("FP-LBR-0417",,"Low",_SPECIFIEDvarPubDate,)</f>
        <v>450</v>
      </c>
      <c r="C167" s="1">
        <f t="shared" si="15"/>
        <v>45846</v>
      </c>
      <c r="D167">
        <f t="shared" si="16"/>
        <v>2025</v>
      </c>
      <c r="E167">
        <f t="shared" si="17"/>
        <v>7</v>
      </c>
      <c r="F167" s="13" t="s">
        <v>364</v>
      </c>
      <c r="G167" s="13" t="s">
        <v>389</v>
      </c>
      <c r="H167" s="13" t="s">
        <v>396</v>
      </c>
    </row>
    <row r="168" spans="1:8" x14ac:dyDescent="0.25">
      <c r="A168" t="s">
        <v>171</v>
      </c>
      <c r="B168" s="15" cm="1">
        <f t="array" ref="B168">_xll.GetPrice("FP-LBR-1245",,"Low",_SPECIFIEDvarPubDate,)</f>
        <v>545</v>
      </c>
      <c r="C168" s="1">
        <f t="shared" si="15"/>
        <v>45846</v>
      </c>
      <c r="D168">
        <f t="shared" si="16"/>
        <v>2025</v>
      </c>
      <c r="E168">
        <f t="shared" si="17"/>
        <v>7</v>
      </c>
      <c r="F168" s="13" t="s">
        <v>365</v>
      </c>
      <c r="G168" s="13" t="s">
        <v>389</v>
      </c>
      <c r="H168" s="13" t="s">
        <v>396</v>
      </c>
    </row>
    <row r="169" spans="1:8" x14ac:dyDescent="0.25">
      <c r="A169" t="s">
        <v>172</v>
      </c>
      <c r="B169" s="15" cm="1">
        <f t="array" ref="B169">_xll.GetPrice("FP-LBR-1255",,"Low",_SPECIFIEDvarPubDate,)</f>
        <v>560</v>
      </c>
      <c r="C169" s="1">
        <f t="shared" si="15"/>
        <v>45846</v>
      </c>
      <c r="D169">
        <f t="shared" si="16"/>
        <v>2025</v>
      </c>
      <c r="E169">
        <f t="shared" si="17"/>
        <v>7</v>
      </c>
      <c r="F169" s="13" t="s">
        <v>366</v>
      </c>
      <c r="G169" s="13" t="s">
        <v>389</v>
      </c>
      <c r="H169" s="13" t="s">
        <v>396</v>
      </c>
    </row>
    <row r="170" spans="1:8" x14ac:dyDescent="0.25">
      <c r="A170" t="s">
        <v>173</v>
      </c>
      <c r="B170" s="15" cm="1">
        <f t="array" ref="B170">_xll.GetPrice("FP-LBR-0319",,"Low",_SPECIFIEDvarPubDate,)</f>
        <v>380</v>
      </c>
      <c r="C170" s="1">
        <f t="shared" si="15"/>
        <v>45846</v>
      </c>
      <c r="D170">
        <f t="shared" si="16"/>
        <v>2025</v>
      </c>
      <c r="E170">
        <f t="shared" si="17"/>
        <v>7</v>
      </c>
      <c r="F170" s="13" t="s">
        <v>367</v>
      </c>
      <c r="G170" s="13" t="s">
        <v>389</v>
      </c>
      <c r="H170" s="13" t="s">
        <v>396</v>
      </c>
    </row>
    <row r="171" spans="1:8" x14ac:dyDescent="0.25">
      <c r="A171" t="s">
        <v>174</v>
      </c>
      <c r="B171" s="15" cm="1">
        <f t="array" ref="B171">_xll.GetPrice("FP-LBR-1393",,"Low",_SPECIFIEDvarPubDate,)</f>
        <v>355</v>
      </c>
      <c r="C171" s="1">
        <f t="shared" si="15"/>
        <v>45846</v>
      </c>
      <c r="D171">
        <f t="shared" si="16"/>
        <v>2025</v>
      </c>
      <c r="E171">
        <f t="shared" si="17"/>
        <v>7</v>
      </c>
      <c r="F171" s="13" t="s">
        <v>368</v>
      </c>
      <c r="G171" s="13" t="s">
        <v>389</v>
      </c>
      <c r="H171" s="13" t="s">
        <v>396</v>
      </c>
    </row>
    <row r="172" spans="1:8" x14ac:dyDescent="0.25">
      <c r="A172" t="s">
        <v>175</v>
      </c>
      <c r="B172" s="15" cm="1">
        <f t="array" ref="B172">_xll.GetPrice("FP-LBR-1394",,"Low",_SPECIFIEDvarPubDate,)</f>
        <v>415</v>
      </c>
      <c r="C172" s="1">
        <f t="shared" si="15"/>
        <v>45846</v>
      </c>
      <c r="D172">
        <f t="shared" si="16"/>
        <v>2025</v>
      </c>
      <c r="E172">
        <f t="shared" si="17"/>
        <v>7</v>
      </c>
      <c r="F172" s="13" t="s">
        <v>369</v>
      </c>
      <c r="G172" s="13" t="s">
        <v>389</v>
      </c>
      <c r="H172" s="13" t="s">
        <v>396</v>
      </c>
    </row>
    <row r="173" spans="1:8" x14ac:dyDescent="0.25">
      <c r="A173" t="s">
        <v>176</v>
      </c>
      <c r="B173" s="15" cm="1">
        <f t="array" ref="B173">_xll.GetPrice("FP-LBR-0149",,"Low",_SPECIFIEDvarPubDate,)</f>
        <v>510</v>
      </c>
      <c r="C173" s="1">
        <f t="shared" si="15"/>
        <v>45846</v>
      </c>
      <c r="D173">
        <f t="shared" si="16"/>
        <v>2025</v>
      </c>
      <c r="E173">
        <f t="shared" si="17"/>
        <v>7</v>
      </c>
      <c r="F173" s="13" t="s">
        <v>370</v>
      </c>
      <c r="G173" s="13" t="s">
        <v>389</v>
      </c>
      <c r="H173" s="13" t="s">
        <v>396</v>
      </c>
    </row>
    <row r="174" spans="1:8" x14ac:dyDescent="0.25">
      <c r="A174" t="s">
        <v>177</v>
      </c>
      <c r="B174" s="15" cm="1">
        <f t="array" ref="B174">_xll.GetPrice("FP-LBR-0162",,"Low",_SPECIFIEDvarPubDate,)</f>
        <v>535</v>
      </c>
      <c r="C174" s="1">
        <f t="shared" si="15"/>
        <v>45846</v>
      </c>
      <c r="D174">
        <f t="shared" si="16"/>
        <v>2025</v>
      </c>
      <c r="E174">
        <f t="shared" si="17"/>
        <v>7</v>
      </c>
      <c r="F174" s="13" t="s">
        <v>371</v>
      </c>
      <c r="G174" s="13" t="s">
        <v>389</v>
      </c>
      <c r="H174" s="13" t="s">
        <v>396</v>
      </c>
    </row>
    <row r="175" spans="1:8" x14ac:dyDescent="0.25">
      <c r="A175" t="s">
        <v>178</v>
      </c>
      <c r="B175" s="15" cm="1">
        <f t="array" ref="B175">_xll.GetPrice("FP-LBR-0408",,"Low",_SPECIFIEDvarPubDate,)</f>
        <v>330</v>
      </c>
      <c r="C175" s="1">
        <f t="shared" si="15"/>
        <v>45846</v>
      </c>
      <c r="D175">
        <f t="shared" si="16"/>
        <v>2025</v>
      </c>
      <c r="E175">
        <f t="shared" si="17"/>
        <v>7</v>
      </c>
      <c r="F175" s="13" t="s">
        <v>372</v>
      </c>
      <c r="G175" s="13" t="s">
        <v>389</v>
      </c>
      <c r="H175" s="13" t="s">
        <v>396</v>
      </c>
    </row>
    <row r="176" spans="1:8" x14ac:dyDescent="0.25">
      <c r="A176" t="s">
        <v>179</v>
      </c>
      <c r="B176" s="15" cm="1">
        <f t="array" ref="B176">_xll.GetPrice("FP-LBR-0242",,"Low",_SPECIFIEDvarPubDate,)</f>
        <v>520</v>
      </c>
      <c r="C176" s="1">
        <f t="shared" si="15"/>
        <v>45846</v>
      </c>
      <c r="D176">
        <f t="shared" si="16"/>
        <v>2025</v>
      </c>
      <c r="E176">
        <f t="shared" si="17"/>
        <v>7</v>
      </c>
      <c r="F176" s="13" t="s">
        <v>373</v>
      </c>
      <c r="G176" s="13" t="s">
        <v>389</v>
      </c>
      <c r="H176" s="13" t="s">
        <v>396</v>
      </c>
    </row>
    <row r="177" spans="1:8" x14ac:dyDescent="0.25">
      <c r="A177" t="s">
        <v>180</v>
      </c>
      <c r="B177" s="15" cm="1">
        <f t="array" ref="B177">_xll.GetPrice("FP-LBR-0292",,"Low",_SPECIFIEDvarPubDate,)</f>
        <v>485</v>
      </c>
      <c r="C177" s="1">
        <f t="shared" si="15"/>
        <v>45846</v>
      </c>
      <c r="D177">
        <f t="shared" si="16"/>
        <v>2025</v>
      </c>
      <c r="E177">
        <f t="shared" si="17"/>
        <v>7</v>
      </c>
      <c r="F177" s="13" t="s">
        <v>374</v>
      </c>
      <c r="G177" s="13" t="s">
        <v>389</v>
      </c>
      <c r="H177" s="13" t="s">
        <v>396</v>
      </c>
    </row>
    <row r="178" spans="1:8" x14ac:dyDescent="0.25">
      <c r="A178" t="s">
        <v>181</v>
      </c>
      <c r="B178" s="15" cm="1">
        <f t="array" ref="B178">_xll.GetPrice("FP-LBR-0229",,"Low",_SPECIFIEDvarPubDate,)</f>
        <v>534</v>
      </c>
      <c r="C178" s="1">
        <f t="shared" si="15"/>
        <v>45846</v>
      </c>
      <c r="D178">
        <f t="shared" si="16"/>
        <v>2025</v>
      </c>
      <c r="E178">
        <f t="shared" si="17"/>
        <v>7</v>
      </c>
      <c r="F178" s="13" t="s">
        <v>375</v>
      </c>
      <c r="G178" s="13" t="s">
        <v>389</v>
      </c>
      <c r="H178" s="13" t="s">
        <v>396</v>
      </c>
    </row>
    <row r="179" spans="1:8" x14ac:dyDescent="0.25">
      <c r="A179" t="s">
        <v>182</v>
      </c>
      <c r="B179" s="15" cm="1">
        <f t="array" ref="B179">_xll.GetPrice("FP-LBR-0415",,"Low",_SPECIFIEDvarPubDate,)</f>
        <v>390</v>
      </c>
      <c r="C179" s="1">
        <f t="shared" si="15"/>
        <v>45846</v>
      </c>
      <c r="D179">
        <f t="shared" si="16"/>
        <v>2025</v>
      </c>
      <c r="E179">
        <f t="shared" si="17"/>
        <v>7</v>
      </c>
      <c r="F179" s="13" t="s">
        <v>376</v>
      </c>
      <c r="G179" s="13" t="s">
        <v>389</v>
      </c>
      <c r="H179" s="13" t="s">
        <v>396</v>
      </c>
    </row>
    <row r="180" spans="1:8" x14ac:dyDescent="0.25">
      <c r="A180" t="s">
        <v>183</v>
      </c>
      <c r="B180" s="15" cm="1">
        <f t="array" ref="B180">_xll.GetPrice("FP-LBR-0418",,"Low",_SPECIFIEDvarPubDate,)</f>
        <v>505</v>
      </c>
      <c r="C180" s="1">
        <f t="shared" si="15"/>
        <v>45846</v>
      </c>
      <c r="D180">
        <f t="shared" si="16"/>
        <v>2025</v>
      </c>
      <c r="E180">
        <f t="shared" si="17"/>
        <v>7</v>
      </c>
      <c r="F180" s="13" t="s">
        <v>377</v>
      </c>
      <c r="G180" s="13" t="s">
        <v>389</v>
      </c>
      <c r="H180" s="13" t="s">
        <v>396</v>
      </c>
    </row>
    <row r="181" spans="1:8" x14ac:dyDescent="0.25">
      <c r="A181" t="s">
        <v>184</v>
      </c>
      <c r="B181" s="15" cm="1">
        <f t="array" ref="B181">_xll.GetPrice("FP-LBR-1318",,"Low",_SPECIFIEDvarPubDate,)</f>
        <v>465</v>
      </c>
      <c r="C181" s="1">
        <f t="shared" si="15"/>
        <v>45846</v>
      </c>
      <c r="D181">
        <f t="shared" si="16"/>
        <v>2025</v>
      </c>
      <c r="E181">
        <f t="shared" si="17"/>
        <v>7</v>
      </c>
      <c r="F181" s="13" t="s">
        <v>378</v>
      </c>
      <c r="G181" s="13" t="s">
        <v>389</v>
      </c>
      <c r="H181" s="13" t="s">
        <v>396</v>
      </c>
    </row>
    <row r="182" spans="1:8" x14ac:dyDescent="0.25">
      <c r="A182" t="s">
        <v>185</v>
      </c>
      <c r="B182" s="15" cm="1">
        <f t="array" ref="B182">_xll.GetPrice("FP-LBR-1207",,"Low",_SPECIFIEDvarPubDate,)</f>
        <v>630</v>
      </c>
      <c r="C182" s="1">
        <f t="shared" si="15"/>
        <v>45846</v>
      </c>
      <c r="D182">
        <f t="shared" si="16"/>
        <v>2025</v>
      </c>
      <c r="E182">
        <f t="shared" si="17"/>
        <v>7</v>
      </c>
      <c r="F182" s="13" t="s">
        <v>379</v>
      </c>
      <c r="G182" s="13" t="s">
        <v>389</v>
      </c>
      <c r="H182" s="13" t="s">
        <v>396</v>
      </c>
    </row>
    <row r="183" spans="1:8" x14ac:dyDescent="0.25">
      <c r="A183" t="s">
        <v>186</v>
      </c>
      <c r="B183" s="15" cm="1">
        <f t="array" ref="B183">_xll.GetPrice("FP-LBR-0268",,"Low",_SPECIFIEDvarPubDate,)</f>
        <v>495</v>
      </c>
      <c r="C183" s="1">
        <f t="shared" si="15"/>
        <v>45846</v>
      </c>
      <c r="D183">
        <f t="shared" si="16"/>
        <v>2025</v>
      </c>
      <c r="E183">
        <f t="shared" si="17"/>
        <v>7</v>
      </c>
      <c r="F183" s="13" t="s">
        <v>380</v>
      </c>
      <c r="G183" s="13" t="s">
        <v>389</v>
      </c>
      <c r="H183" s="13" t="s">
        <v>396</v>
      </c>
    </row>
    <row r="184" spans="1:8" x14ac:dyDescent="0.25">
      <c r="A184" t="s">
        <v>187</v>
      </c>
      <c r="B184" s="15" cm="1">
        <f t="array" ref="B184">_xll.GetPrice("FP-LBR-0269",,"Low",_SPECIFIEDvarPubDate,)</f>
        <v>445</v>
      </c>
      <c r="C184" s="1">
        <f t="shared" si="15"/>
        <v>45846</v>
      </c>
      <c r="D184">
        <f t="shared" si="16"/>
        <v>2025</v>
      </c>
      <c r="E184">
        <f t="shared" si="17"/>
        <v>7</v>
      </c>
      <c r="F184" s="13" t="s">
        <v>381</v>
      </c>
      <c r="G184" s="13" t="s">
        <v>389</v>
      </c>
      <c r="H184" s="13" t="s">
        <v>396</v>
      </c>
    </row>
    <row r="185" spans="1:8" x14ac:dyDescent="0.25">
      <c r="A185" t="s">
        <v>188</v>
      </c>
      <c r="B185" s="15" cm="1">
        <f t="array" ref="B185">_xll.GetPrice("FP-LBR-0270",,"Low",_SPECIFIEDvarPubDate,)</f>
        <v>428</v>
      </c>
      <c r="C185" s="1">
        <f t="shared" si="15"/>
        <v>45846</v>
      </c>
      <c r="D185">
        <f t="shared" si="16"/>
        <v>2025</v>
      </c>
      <c r="E185">
        <f t="shared" si="17"/>
        <v>7</v>
      </c>
      <c r="F185" s="13" t="s">
        <v>382</v>
      </c>
      <c r="G185" s="13" t="s">
        <v>389</v>
      </c>
      <c r="H185" s="13" t="s">
        <v>396</v>
      </c>
    </row>
    <row r="186" spans="1:8" x14ac:dyDescent="0.25">
      <c r="A186" t="s">
        <v>189</v>
      </c>
      <c r="B186" s="15" cm="1">
        <f t="array" ref="B186">_xll.GetPrice("FP-LBR-0271",,"Low",_SPECIFIEDvarPubDate,)</f>
        <v>622</v>
      </c>
      <c r="C186" s="1">
        <f t="shared" si="15"/>
        <v>45846</v>
      </c>
      <c r="D186">
        <f t="shared" si="16"/>
        <v>2025</v>
      </c>
      <c r="E186">
        <f t="shared" si="17"/>
        <v>7</v>
      </c>
      <c r="F186" s="13" t="s">
        <v>383</v>
      </c>
      <c r="G186" s="13" t="s">
        <v>389</v>
      </c>
      <c r="H186" s="13" t="s">
        <v>396</v>
      </c>
    </row>
    <row r="187" spans="1:8" x14ac:dyDescent="0.25">
      <c r="A187" t="s">
        <v>190</v>
      </c>
      <c r="B187" s="15" cm="1">
        <f t="array" ref="B187">_xll.GetPrice("FP-LBR-0272",,"Low",_SPECIFIEDvarPubDate,)</f>
        <v>610</v>
      </c>
      <c r="C187" s="1">
        <f t="shared" si="15"/>
        <v>45846</v>
      </c>
      <c r="D187">
        <f t="shared" si="16"/>
        <v>2025</v>
      </c>
      <c r="E187">
        <f t="shared" si="17"/>
        <v>7</v>
      </c>
      <c r="F187" s="13" t="s">
        <v>384</v>
      </c>
      <c r="G187" s="13" t="s">
        <v>389</v>
      </c>
      <c r="H187" s="13" t="s">
        <v>396</v>
      </c>
    </row>
    <row r="188" spans="1:8" x14ac:dyDescent="0.25">
      <c r="A188" t="s">
        <v>191</v>
      </c>
      <c r="B188" s="15" cm="1">
        <f t="array" ref="B188">_xll.GetPrice("FP-PNL-0337",,"Low",_SPECIFIEDvarPubDate,)</f>
        <v>651</v>
      </c>
      <c r="C188" s="1">
        <f t="shared" si="15"/>
        <v>45846</v>
      </c>
      <c r="D188">
        <f t="shared" si="16"/>
        <v>2025</v>
      </c>
      <c r="E188">
        <f t="shared" si="17"/>
        <v>7</v>
      </c>
      <c r="F188" s="13" t="s">
        <v>385</v>
      </c>
      <c r="G188" s="13" t="s">
        <v>389</v>
      </c>
      <c r="H188" s="13" t="s">
        <v>396</v>
      </c>
    </row>
    <row r="189" spans="1:8" x14ac:dyDescent="0.25">
      <c r="A189" t="s">
        <v>192</v>
      </c>
      <c r="B189" s="15" cm="1">
        <f t="array" ref="B189">_xll.GetPrice("FP-PNL-0421",,"Low",_SPECIFIEDvarPubDate,)</f>
        <v>618</v>
      </c>
      <c r="C189" s="1">
        <f t="shared" si="15"/>
        <v>45846</v>
      </c>
      <c r="D189">
        <f t="shared" si="16"/>
        <v>2025</v>
      </c>
      <c r="E189">
        <f t="shared" si="17"/>
        <v>7</v>
      </c>
      <c r="F189" s="13" t="s">
        <v>386</v>
      </c>
      <c r="G189" s="13" t="s">
        <v>389</v>
      </c>
      <c r="H189" s="13" t="s">
        <v>396</v>
      </c>
    </row>
    <row r="190" spans="1:8" x14ac:dyDescent="0.25">
      <c r="C190" s="1"/>
    </row>
    <row r="191" spans="1:8" x14ac:dyDescent="0.25">
      <c r="C191" s="1"/>
    </row>
    <row r="192" spans="1:8" x14ac:dyDescent="0.25">
      <c r="C192" s="1"/>
    </row>
    <row r="193" spans="3:3" x14ac:dyDescent="0.25">
      <c r="C193" s="1"/>
    </row>
    <row r="194" spans="3:3" x14ac:dyDescent="0.25">
      <c r="C194" s="1"/>
    </row>
    <row r="195" spans="3:3" x14ac:dyDescent="0.25">
      <c r="C195" s="1"/>
    </row>
    <row r="196" spans="3:3" x14ac:dyDescent="0.25">
      <c r="C196" s="1"/>
    </row>
    <row r="197" spans="3:3" x14ac:dyDescent="0.25">
      <c r="C197" s="1"/>
    </row>
    <row r="198" spans="3:3" x14ac:dyDescent="0.25">
      <c r="C198" s="1"/>
    </row>
    <row r="199" spans="3:3" x14ac:dyDescent="0.25">
      <c r="C199" s="1"/>
    </row>
    <row r="200" spans="3:3" x14ac:dyDescent="0.25">
      <c r="C200" s="1"/>
    </row>
    <row r="201" spans="3:3" x14ac:dyDescent="0.25">
      <c r="C201" s="1"/>
    </row>
    <row r="202" spans="3:3" x14ac:dyDescent="0.25">
      <c r="C202" s="1"/>
    </row>
    <row r="203" spans="3:3" x14ac:dyDescent="0.25">
      <c r="C203" s="1"/>
    </row>
    <row r="204" spans="3:3" x14ac:dyDescent="0.25">
      <c r="C204" s="1"/>
    </row>
    <row r="205" spans="3:3" x14ac:dyDescent="0.25">
      <c r="C205" s="1"/>
    </row>
    <row r="206" spans="3:3" x14ac:dyDescent="0.25">
      <c r="C206" s="1"/>
    </row>
    <row r="207" spans="3:3" x14ac:dyDescent="0.25">
      <c r="C207" s="1"/>
    </row>
    <row r="208" spans="3:3" x14ac:dyDescent="0.25">
      <c r="C208" s="1"/>
    </row>
    <row r="209" spans="3:3" x14ac:dyDescent="0.25">
      <c r="C209" s="1"/>
    </row>
    <row r="210" spans="3:3" x14ac:dyDescent="0.25">
      <c r="C210" s="1"/>
    </row>
    <row r="211" spans="3:3" x14ac:dyDescent="0.25">
      <c r="C211" s="1"/>
    </row>
    <row r="212" spans="3:3" x14ac:dyDescent="0.25">
      <c r="C212" s="1"/>
    </row>
    <row r="213" spans="3:3" x14ac:dyDescent="0.25">
      <c r="C213" s="1"/>
    </row>
    <row r="214" spans="3:3" x14ac:dyDescent="0.25">
      <c r="C214" s="1"/>
    </row>
    <row r="215" spans="3:3" x14ac:dyDescent="0.25">
      <c r="C215" s="1"/>
    </row>
    <row r="216" spans="3:3" x14ac:dyDescent="0.25">
      <c r="C216" s="1"/>
    </row>
    <row r="217" spans="3:3" x14ac:dyDescent="0.25">
      <c r="C217" s="1"/>
    </row>
    <row r="218" spans="3:3" x14ac:dyDescent="0.25">
      <c r="C218" s="1"/>
    </row>
    <row r="219" spans="3:3" x14ac:dyDescent="0.25">
      <c r="C219" s="1"/>
    </row>
    <row r="220" spans="3:3" x14ac:dyDescent="0.25">
      <c r="C220" s="1"/>
    </row>
    <row r="221" spans="3:3" x14ac:dyDescent="0.25">
      <c r="C221" s="1"/>
    </row>
    <row r="222" spans="3:3" x14ac:dyDescent="0.25">
      <c r="C222" s="1"/>
    </row>
    <row r="223" spans="3:3" x14ac:dyDescent="0.25">
      <c r="C223" s="1"/>
    </row>
    <row r="224" spans="3:3" x14ac:dyDescent="0.25">
      <c r="C224" s="1"/>
    </row>
    <row r="225" spans="3:3" x14ac:dyDescent="0.25">
      <c r="C225" s="1"/>
    </row>
    <row r="226" spans="3:3" x14ac:dyDescent="0.25">
      <c r="C226" s="1"/>
    </row>
    <row r="227" spans="3:3" x14ac:dyDescent="0.25">
      <c r="C227" s="1"/>
    </row>
    <row r="228" spans="3:3" x14ac:dyDescent="0.25">
      <c r="C228" s="1"/>
    </row>
    <row r="229" spans="3:3" x14ac:dyDescent="0.25">
      <c r="C229" s="1"/>
    </row>
    <row r="230" spans="3:3" x14ac:dyDescent="0.25">
      <c r="C230" s="1"/>
    </row>
    <row r="231" spans="3:3" x14ac:dyDescent="0.25">
      <c r="C231" s="1"/>
    </row>
    <row r="232" spans="3:3" x14ac:dyDescent="0.25">
      <c r="C232" s="1"/>
    </row>
    <row r="233" spans="3:3" x14ac:dyDescent="0.25">
      <c r="C233" s="1"/>
    </row>
    <row r="234" spans="3:3" x14ac:dyDescent="0.25">
      <c r="C234" s="1"/>
    </row>
    <row r="235" spans="3:3" x14ac:dyDescent="0.25">
      <c r="C235" s="1"/>
    </row>
    <row r="236" spans="3:3" x14ac:dyDescent="0.25">
      <c r="C236" s="1"/>
    </row>
    <row r="237" spans="3:3" x14ac:dyDescent="0.25">
      <c r="C237" s="1"/>
    </row>
    <row r="238" spans="3:3" x14ac:dyDescent="0.25">
      <c r="C238" s="1"/>
    </row>
    <row r="239" spans="3:3" x14ac:dyDescent="0.25">
      <c r="C239" s="1"/>
    </row>
    <row r="240" spans="3:3" x14ac:dyDescent="0.25">
      <c r="C240" s="1"/>
    </row>
    <row r="241" spans="3:3" x14ac:dyDescent="0.25">
      <c r="C241" s="1"/>
    </row>
    <row r="242" spans="3:3" x14ac:dyDescent="0.25">
      <c r="C242" s="1"/>
    </row>
    <row r="243" spans="3:3" x14ac:dyDescent="0.25">
      <c r="C243" s="1"/>
    </row>
    <row r="244" spans="3:3" x14ac:dyDescent="0.25">
      <c r="C244" s="1"/>
    </row>
    <row r="245" spans="3:3" x14ac:dyDescent="0.25">
      <c r="C245" s="1"/>
    </row>
    <row r="246" spans="3:3" x14ac:dyDescent="0.25">
      <c r="C246" s="1"/>
    </row>
    <row r="247" spans="3:3" x14ac:dyDescent="0.25">
      <c r="C247" s="1"/>
    </row>
    <row r="248" spans="3:3" x14ac:dyDescent="0.25">
      <c r="C248" s="1"/>
    </row>
    <row r="249" spans="3:3" x14ac:dyDescent="0.25">
      <c r="C249" s="1"/>
    </row>
    <row r="250" spans="3:3" x14ac:dyDescent="0.25">
      <c r="C250" s="1"/>
    </row>
    <row r="251" spans="3:3" x14ac:dyDescent="0.25">
      <c r="C251" s="1"/>
    </row>
    <row r="252" spans="3:3" x14ac:dyDescent="0.25">
      <c r="C252" s="1"/>
    </row>
    <row r="253" spans="3:3" x14ac:dyDescent="0.25">
      <c r="C253" s="1"/>
    </row>
    <row r="254" spans="3:3" x14ac:dyDescent="0.25">
      <c r="C254" s="1"/>
    </row>
    <row r="255" spans="3:3" x14ac:dyDescent="0.25">
      <c r="C255" s="1"/>
    </row>
    <row r="256" spans="3:3" x14ac:dyDescent="0.25">
      <c r="C256" s="1"/>
    </row>
    <row r="257" spans="3:3" x14ac:dyDescent="0.25">
      <c r="C257" s="1"/>
    </row>
    <row r="258" spans="3:3" x14ac:dyDescent="0.25">
      <c r="C258" s="1"/>
    </row>
    <row r="259" spans="3:3" x14ac:dyDescent="0.25">
      <c r="C259" s="1"/>
    </row>
    <row r="260" spans="3:3" x14ac:dyDescent="0.25">
      <c r="C260" s="1"/>
    </row>
    <row r="261" spans="3:3" x14ac:dyDescent="0.25">
      <c r="C261" s="1"/>
    </row>
    <row r="262" spans="3:3" x14ac:dyDescent="0.25">
      <c r="C262" s="1"/>
    </row>
    <row r="263" spans="3:3" x14ac:dyDescent="0.25">
      <c r="C263" s="1"/>
    </row>
    <row r="264" spans="3:3" x14ac:dyDescent="0.25">
      <c r="C264" s="1"/>
    </row>
    <row r="265" spans="3:3" x14ac:dyDescent="0.25">
      <c r="C265" s="1"/>
    </row>
    <row r="266" spans="3:3" x14ac:dyDescent="0.25">
      <c r="C266" s="1"/>
    </row>
    <row r="267" spans="3:3" x14ac:dyDescent="0.25">
      <c r="C267" s="1"/>
    </row>
    <row r="268" spans="3:3" x14ac:dyDescent="0.25">
      <c r="C268" s="1"/>
    </row>
    <row r="269" spans="3:3" x14ac:dyDescent="0.25">
      <c r="C269" s="1"/>
    </row>
    <row r="270" spans="3:3" x14ac:dyDescent="0.25">
      <c r="C270" s="1"/>
    </row>
    <row r="271" spans="3:3" x14ac:dyDescent="0.25">
      <c r="C271" s="1"/>
    </row>
    <row r="272" spans="3:3" x14ac:dyDescent="0.25">
      <c r="C272" s="1"/>
    </row>
    <row r="273" spans="3:3" x14ac:dyDescent="0.25">
      <c r="C273" s="1"/>
    </row>
    <row r="274" spans="3:3" x14ac:dyDescent="0.25">
      <c r="C274" s="1"/>
    </row>
    <row r="275" spans="3:3" x14ac:dyDescent="0.25">
      <c r="C275" s="1"/>
    </row>
    <row r="276" spans="3:3" x14ac:dyDescent="0.25">
      <c r="C276" s="1"/>
    </row>
    <row r="277" spans="3:3" x14ac:dyDescent="0.25">
      <c r="C277" s="1"/>
    </row>
    <row r="278" spans="3:3" x14ac:dyDescent="0.25">
      <c r="C278" s="1"/>
    </row>
    <row r="279" spans="3:3" x14ac:dyDescent="0.25">
      <c r="C279" s="1"/>
    </row>
    <row r="280" spans="3:3" x14ac:dyDescent="0.25">
      <c r="C280" s="1"/>
    </row>
    <row r="281" spans="3:3" x14ac:dyDescent="0.25">
      <c r="C281" s="1"/>
    </row>
    <row r="282" spans="3:3" x14ac:dyDescent="0.25">
      <c r="C282" s="1"/>
    </row>
    <row r="283" spans="3:3" x14ac:dyDescent="0.25">
      <c r="C283" s="1"/>
    </row>
    <row r="284" spans="3:3" x14ac:dyDescent="0.25">
      <c r="C284" s="1"/>
    </row>
    <row r="285" spans="3:3" x14ac:dyDescent="0.25">
      <c r="C285" s="1"/>
    </row>
    <row r="286" spans="3:3" x14ac:dyDescent="0.25">
      <c r="C286" s="1"/>
    </row>
    <row r="287" spans="3:3" x14ac:dyDescent="0.25">
      <c r="C287" s="1"/>
    </row>
    <row r="288" spans="3:3" x14ac:dyDescent="0.25">
      <c r="C288" s="1"/>
    </row>
    <row r="289" spans="3:3" x14ac:dyDescent="0.25">
      <c r="C289" s="1"/>
    </row>
    <row r="290" spans="3:3" x14ac:dyDescent="0.25">
      <c r="C290" s="1"/>
    </row>
    <row r="291" spans="3:3" x14ac:dyDescent="0.25">
      <c r="C291" s="1"/>
    </row>
    <row r="292" spans="3:3" x14ac:dyDescent="0.25">
      <c r="C292" s="1"/>
    </row>
    <row r="293" spans="3:3" x14ac:dyDescent="0.25">
      <c r="C293" s="1"/>
    </row>
    <row r="294" spans="3:3" x14ac:dyDescent="0.25">
      <c r="C294" s="1"/>
    </row>
    <row r="295" spans="3:3" x14ac:dyDescent="0.25">
      <c r="C295" s="1"/>
    </row>
    <row r="296" spans="3:3" x14ac:dyDescent="0.25">
      <c r="C296" s="1"/>
    </row>
    <row r="297" spans="3:3" x14ac:dyDescent="0.25">
      <c r="C297" s="1"/>
    </row>
    <row r="298" spans="3:3" x14ac:dyDescent="0.25">
      <c r="C298" s="1"/>
    </row>
    <row r="299" spans="3:3" x14ac:dyDescent="0.25">
      <c r="C299" s="1"/>
    </row>
    <row r="300" spans="3:3" x14ac:dyDescent="0.25">
      <c r="C300" s="1"/>
    </row>
    <row r="301" spans="3:3" x14ac:dyDescent="0.25">
      <c r="C301" s="1"/>
    </row>
    <row r="302" spans="3:3" x14ac:dyDescent="0.25">
      <c r="C302" s="1"/>
    </row>
    <row r="303" spans="3:3" x14ac:dyDescent="0.25">
      <c r="C303" s="1"/>
    </row>
    <row r="304" spans="3:3" x14ac:dyDescent="0.25">
      <c r="C304" s="1"/>
    </row>
    <row r="305" spans="3:3" x14ac:dyDescent="0.25">
      <c r="C305" s="1"/>
    </row>
    <row r="306" spans="3:3" x14ac:dyDescent="0.25">
      <c r="C306" s="1"/>
    </row>
    <row r="307" spans="3:3" x14ac:dyDescent="0.25">
      <c r="C307" s="1"/>
    </row>
    <row r="308" spans="3:3" x14ac:dyDescent="0.25">
      <c r="C308" s="1"/>
    </row>
    <row r="309" spans="3:3" x14ac:dyDescent="0.25">
      <c r="C309" s="1"/>
    </row>
    <row r="310" spans="3:3" x14ac:dyDescent="0.25">
      <c r="C310" s="1"/>
    </row>
    <row r="311" spans="3:3" x14ac:dyDescent="0.25">
      <c r="C311" s="1"/>
    </row>
    <row r="312" spans="3:3" x14ac:dyDescent="0.25">
      <c r="C312" s="1"/>
    </row>
    <row r="313" spans="3:3" x14ac:dyDescent="0.25">
      <c r="C313" s="1"/>
    </row>
    <row r="314" spans="3:3" x14ac:dyDescent="0.25">
      <c r="C314" s="1"/>
    </row>
    <row r="315" spans="3:3" x14ac:dyDescent="0.25">
      <c r="C315" s="1"/>
    </row>
    <row r="316" spans="3:3" x14ac:dyDescent="0.25">
      <c r="C316" s="1"/>
    </row>
    <row r="317" spans="3:3" x14ac:dyDescent="0.25">
      <c r="C317" s="1"/>
    </row>
    <row r="318" spans="3:3" x14ac:dyDescent="0.25">
      <c r="C318" s="1"/>
    </row>
    <row r="319" spans="3:3" x14ac:dyDescent="0.25">
      <c r="C319" s="1"/>
    </row>
    <row r="320" spans="3:3" x14ac:dyDescent="0.25">
      <c r="C320" s="1"/>
    </row>
    <row r="321" spans="3:3" x14ac:dyDescent="0.25">
      <c r="C321" s="1"/>
    </row>
    <row r="322" spans="3:3" x14ac:dyDescent="0.25">
      <c r="C322" s="1"/>
    </row>
    <row r="323" spans="3:3" x14ac:dyDescent="0.25">
      <c r="C323" s="1"/>
    </row>
    <row r="324" spans="3:3" x14ac:dyDescent="0.25">
      <c r="C324" s="1"/>
    </row>
    <row r="325" spans="3:3" x14ac:dyDescent="0.25">
      <c r="C325" s="1"/>
    </row>
    <row r="326" spans="3:3" x14ac:dyDescent="0.25">
      <c r="C326" s="1"/>
    </row>
    <row r="327" spans="3:3" x14ac:dyDescent="0.25">
      <c r="C327" s="1"/>
    </row>
    <row r="328" spans="3:3" x14ac:dyDescent="0.25">
      <c r="C328" s="1"/>
    </row>
    <row r="329" spans="3:3" x14ac:dyDescent="0.25">
      <c r="C329" s="1"/>
    </row>
    <row r="330" spans="3:3" x14ac:dyDescent="0.25">
      <c r="C330" s="1"/>
    </row>
    <row r="331" spans="3:3" x14ac:dyDescent="0.25">
      <c r="C331" s="1"/>
    </row>
    <row r="332" spans="3:3" x14ac:dyDescent="0.25">
      <c r="C332" s="1"/>
    </row>
    <row r="333" spans="3:3" x14ac:dyDescent="0.25">
      <c r="C333" s="1"/>
    </row>
    <row r="334" spans="3:3" x14ac:dyDescent="0.25">
      <c r="C334" s="1"/>
    </row>
    <row r="335" spans="3:3" x14ac:dyDescent="0.25">
      <c r="C335" s="1"/>
    </row>
    <row r="336" spans="3:3" x14ac:dyDescent="0.25">
      <c r="C336" s="1"/>
    </row>
    <row r="337" spans="3:3" x14ac:dyDescent="0.25">
      <c r="C337" s="1"/>
    </row>
    <row r="338" spans="3:3" x14ac:dyDescent="0.25">
      <c r="C338" s="1"/>
    </row>
    <row r="339" spans="3:3" x14ac:dyDescent="0.25">
      <c r="C339" s="1"/>
    </row>
    <row r="340" spans="3:3" x14ac:dyDescent="0.25">
      <c r="C340" s="1"/>
    </row>
    <row r="341" spans="3:3" x14ac:dyDescent="0.25">
      <c r="C341" s="1"/>
    </row>
    <row r="342" spans="3:3" x14ac:dyDescent="0.25">
      <c r="C342" s="1"/>
    </row>
    <row r="343" spans="3:3" x14ac:dyDescent="0.25">
      <c r="C343" s="1"/>
    </row>
    <row r="344" spans="3:3" x14ac:dyDescent="0.25">
      <c r="C344" s="1"/>
    </row>
    <row r="345" spans="3:3" x14ac:dyDescent="0.25">
      <c r="C345" s="1"/>
    </row>
    <row r="346" spans="3:3" x14ac:dyDescent="0.25">
      <c r="C346" s="1"/>
    </row>
    <row r="347" spans="3:3" x14ac:dyDescent="0.25">
      <c r="C347" s="1"/>
    </row>
    <row r="348" spans="3:3" x14ac:dyDescent="0.25">
      <c r="C348" s="1"/>
    </row>
    <row r="349" spans="3:3" x14ac:dyDescent="0.25">
      <c r="C349" s="1"/>
    </row>
    <row r="350" spans="3:3" x14ac:dyDescent="0.25">
      <c r="C350" s="1"/>
    </row>
    <row r="351" spans="3:3" x14ac:dyDescent="0.25">
      <c r="C351" s="1"/>
    </row>
    <row r="352" spans="3:3" x14ac:dyDescent="0.25">
      <c r="C352" s="1"/>
    </row>
    <row r="353" spans="3:3" x14ac:dyDescent="0.25">
      <c r="C353" s="1"/>
    </row>
    <row r="354" spans="3:3" x14ac:dyDescent="0.25">
      <c r="C354" s="1"/>
    </row>
    <row r="355" spans="3:3" x14ac:dyDescent="0.25">
      <c r="C355" s="1"/>
    </row>
    <row r="356" spans="3:3" x14ac:dyDescent="0.25">
      <c r="C356" s="1"/>
    </row>
    <row r="357" spans="3:3" x14ac:dyDescent="0.25">
      <c r="C357" s="1"/>
    </row>
    <row r="358" spans="3:3" x14ac:dyDescent="0.25">
      <c r="C358" s="1"/>
    </row>
    <row r="359" spans="3:3" x14ac:dyDescent="0.25">
      <c r="C359" s="1"/>
    </row>
    <row r="360" spans="3:3" x14ac:dyDescent="0.25">
      <c r="C360" s="1"/>
    </row>
    <row r="361" spans="3:3" x14ac:dyDescent="0.25">
      <c r="C361" s="1"/>
    </row>
    <row r="362" spans="3:3" x14ac:dyDescent="0.25">
      <c r="C362" s="1"/>
    </row>
    <row r="363" spans="3:3" x14ac:dyDescent="0.25">
      <c r="C363" s="1"/>
    </row>
    <row r="364" spans="3:3" x14ac:dyDescent="0.25">
      <c r="C364" s="1"/>
    </row>
    <row r="365" spans="3:3" x14ac:dyDescent="0.25">
      <c r="C365" s="1"/>
    </row>
    <row r="366" spans="3:3" x14ac:dyDescent="0.25">
      <c r="C366" s="1"/>
    </row>
    <row r="367" spans="3:3" x14ac:dyDescent="0.25">
      <c r="C367" s="1"/>
    </row>
    <row r="368" spans="3:3" x14ac:dyDescent="0.25">
      <c r="C368" s="1"/>
    </row>
    <row r="369" spans="3:3" x14ac:dyDescent="0.25">
      <c r="C369" s="1"/>
    </row>
    <row r="370" spans="3:3" x14ac:dyDescent="0.25">
      <c r="C370" s="1"/>
    </row>
    <row r="371" spans="3:3" x14ac:dyDescent="0.25">
      <c r="C371" s="1"/>
    </row>
    <row r="372" spans="3:3" x14ac:dyDescent="0.25">
      <c r="C372" s="1"/>
    </row>
    <row r="373" spans="3:3" x14ac:dyDescent="0.25">
      <c r="C373" s="1"/>
    </row>
    <row r="374" spans="3:3" x14ac:dyDescent="0.25">
      <c r="C374" s="1"/>
    </row>
    <row r="375" spans="3:3" x14ac:dyDescent="0.25">
      <c r="C375" s="1"/>
    </row>
    <row r="376" spans="3:3" x14ac:dyDescent="0.25">
      <c r="C376" s="1"/>
    </row>
    <row r="377" spans="3:3" x14ac:dyDescent="0.25">
      <c r="C377" s="1"/>
    </row>
    <row r="378" spans="3:3" x14ac:dyDescent="0.25">
      <c r="C378" s="1"/>
    </row>
    <row r="379" spans="3:3" x14ac:dyDescent="0.25">
      <c r="C379" s="1"/>
    </row>
    <row r="380" spans="3:3" x14ac:dyDescent="0.25">
      <c r="C380" s="1"/>
    </row>
    <row r="381" spans="3:3" x14ac:dyDescent="0.25">
      <c r="C381" s="1"/>
    </row>
    <row r="382" spans="3:3" x14ac:dyDescent="0.25">
      <c r="C382" s="1"/>
    </row>
    <row r="383" spans="3:3" x14ac:dyDescent="0.25">
      <c r="C383" s="1"/>
    </row>
    <row r="384" spans="3:3" x14ac:dyDescent="0.25">
      <c r="C384" s="1"/>
    </row>
    <row r="385" spans="3:3" x14ac:dyDescent="0.25">
      <c r="C385" s="1"/>
    </row>
    <row r="386" spans="3:3" x14ac:dyDescent="0.25">
      <c r="C386" s="1"/>
    </row>
    <row r="387" spans="3:3" x14ac:dyDescent="0.25">
      <c r="C387" s="1"/>
    </row>
    <row r="388" spans="3:3" x14ac:dyDescent="0.25">
      <c r="C388" s="1"/>
    </row>
    <row r="389" spans="3:3" x14ac:dyDescent="0.25">
      <c r="C389" s="1"/>
    </row>
    <row r="390" spans="3:3" x14ac:dyDescent="0.25">
      <c r="C390" s="1"/>
    </row>
    <row r="391" spans="3:3" x14ac:dyDescent="0.25">
      <c r="C391" s="1"/>
    </row>
    <row r="392" spans="3:3" x14ac:dyDescent="0.25">
      <c r="C392" s="1"/>
    </row>
    <row r="393" spans="3:3" x14ac:dyDescent="0.25">
      <c r="C393" s="1"/>
    </row>
    <row r="394" spans="3:3" x14ac:dyDescent="0.25">
      <c r="C394" s="1"/>
    </row>
    <row r="395" spans="3:3" x14ac:dyDescent="0.25">
      <c r="C395" s="1"/>
    </row>
    <row r="396" spans="3:3" x14ac:dyDescent="0.25">
      <c r="C396" s="1"/>
    </row>
    <row r="397" spans="3:3" x14ac:dyDescent="0.25">
      <c r="C397" s="1"/>
    </row>
    <row r="398" spans="3:3" x14ac:dyDescent="0.25">
      <c r="C398" s="1"/>
    </row>
    <row r="399" spans="3:3" x14ac:dyDescent="0.25">
      <c r="C399" s="1"/>
    </row>
    <row r="400" spans="3:3" x14ac:dyDescent="0.25">
      <c r="C400" s="1"/>
    </row>
    <row r="401" spans="3:3" x14ac:dyDescent="0.25">
      <c r="C401" s="1"/>
    </row>
    <row r="402" spans="3:3" x14ac:dyDescent="0.25">
      <c r="C402" s="1"/>
    </row>
    <row r="403" spans="3:3" x14ac:dyDescent="0.25">
      <c r="C403" s="1"/>
    </row>
    <row r="404" spans="3:3" x14ac:dyDescent="0.25">
      <c r="C404" s="1"/>
    </row>
    <row r="405" spans="3:3" x14ac:dyDescent="0.25">
      <c r="C405" s="1"/>
    </row>
    <row r="406" spans="3:3" x14ac:dyDescent="0.25">
      <c r="C406" s="1"/>
    </row>
    <row r="407" spans="3:3" x14ac:dyDescent="0.25">
      <c r="C407" s="1"/>
    </row>
    <row r="408" spans="3:3" x14ac:dyDescent="0.25">
      <c r="C408" s="1"/>
    </row>
    <row r="409" spans="3:3" x14ac:dyDescent="0.25">
      <c r="C409" s="1"/>
    </row>
    <row r="410" spans="3:3" x14ac:dyDescent="0.25">
      <c r="C410" s="1"/>
    </row>
    <row r="411" spans="3:3" x14ac:dyDescent="0.25">
      <c r="C411" s="1"/>
    </row>
    <row r="412" spans="3:3" x14ac:dyDescent="0.25">
      <c r="C412" s="1"/>
    </row>
    <row r="413" spans="3:3" x14ac:dyDescent="0.25">
      <c r="C413" s="1"/>
    </row>
    <row r="414" spans="3:3" x14ac:dyDescent="0.25">
      <c r="C414" s="1"/>
    </row>
    <row r="415" spans="3:3" x14ac:dyDescent="0.25">
      <c r="C415" s="1"/>
    </row>
    <row r="416" spans="3:3" x14ac:dyDescent="0.25">
      <c r="C416" s="1"/>
    </row>
    <row r="417" spans="3:3" x14ac:dyDescent="0.25">
      <c r="C417" s="1"/>
    </row>
    <row r="418" spans="3:3" x14ac:dyDescent="0.25">
      <c r="C418" s="1"/>
    </row>
    <row r="419" spans="3:3" x14ac:dyDescent="0.25">
      <c r="C419" s="1"/>
    </row>
    <row r="420" spans="3:3" x14ac:dyDescent="0.25">
      <c r="C420" s="1"/>
    </row>
    <row r="421" spans="3:3" x14ac:dyDescent="0.25">
      <c r="C421" s="1"/>
    </row>
    <row r="422" spans="3:3" x14ac:dyDescent="0.25">
      <c r="C422" s="1"/>
    </row>
    <row r="423" spans="3:3" x14ac:dyDescent="0.25">
      <c r="C423" s="1"/>
    </row>
    <row r="424" spans="3:3" x14ac:dyDescent="0.25">
      <c r="C424" s="1"/>
    </row>
    <row r="425" spans="3:3" x14ac:dyDescent="0.25">
      <c r="C425" s="1"/>
    </row>
    <row r="426" spans="3:3" x14ac:dyDescent="0.25">
      <c r="C426" s="1"/>
    </row>
    <row r="427" spans="3:3" x14ac:dyDescent="0.25">
      <c r="C427" s="1"/>
    </row>
    <row r="428" spans="3:3" x14ac:dyDescent="0.25">
      <c r="C428" s="1"/>
    </row>
    <row r="429" spans="3:3" x14ac:dyDescent="0.25">
      <c r="C429" s="1"/>
    </row>
    <row r="430" spans="3:3" x14ac:dyDescent="0.25">
      <c r="C430" s="1"/>
    </row>
    <row r="431" spans="3:3" x14ac:dyDescent="0.25">
      <c r="C431" s="1"/>
    </row>
    <row r="432" spans="3:3" x14ac:dyDescent="0.25">
      <c r="C432" s="1"/>
    </row>
    <row r="433" spans="3:3" x14ac:dyDescent="0.25">
      <c r="C433" s="1"/>
    </row>
    <row r="434" spans="3:3" x14ac:dyDescent="0.25">
      <c r="C434" s="1"/>
    </row>
    <row r="435" spans="3:3" x14ac:dyDescent="0.25">
      <c r="C435" s="1"/>
    </row>
    <row r="436" spans="3:3" x14ac:dyDescent="0.25">
      <c r="C436" s="1"/>
    </row>
    <row r="437" spans="3:3" x14ac:dyDescent="0.25">
      <c r="C437" s="1"/>
    </row>
    <row r="438" spans="3:3" x14ac:dyDescent="0.25">
      <c r="C438" s="1"/>
    </row>
    <row r="439" spans="3:3" x14ac:dyDescent="0.25">
      <c r="C439" s="1"/>
    </row>
    <row r="440" spans="3:3" x14ac:dyDescent="0.25">
      <c r="C440" s="1"/>
    </row>
    <row r="441" spans="3:3" x14ac:dyDescent="0.25">
      <c r="C441" s="1"/>
    </row>
    <row r="442" spans="3:3" x14ac:dyDescent="0.25">
      <c r="C442" s="1"/>
    </row>
    <row r="443" spans="3:3" x14ac:dyDescent="0.25">
      <c r="C443" s="1"/>
    </row>
    <row r="444" spans="3:3" x14ac:dyDescent="0.25">
      <c r="C444" s="1"/>
    </row>
    <row r="445" spans="3:3" x14ac:dyDescent="0.25">
      <c r="C445" s="1"/>
    </row>
    <row r="446" spans="3:3" x14ac:dyDescent="0.25">
      <c r="C446" s="1"/>
    </row>
    <row r="447" spans="3:3" x14ac:dyDescent="0.25">
      <c r="C447" s="1"/>
    </row>
    <row r="448" spans="3:3" x14ac:dyDescent="0.25">
      <c r="C448" s="1"/>
    </row>
    <row r="449" spans="3:3" x14ac:dyDescent="0.25">
      <c r="C449" s="1"/>
    </row>
    <row r="450" spans="3:3" x14ac:dyDescent="0.25">
      <c r="C450" s="1"/>
    </row>
    <row r="451" spans="3:3" x14ac:dyDescent="0.25">
      <c r="C451" s="1"/>
    </row>
    <row r="452" spans="3:3" x14ac:dyDescent="0.25">
      <c r="C452" s="1"/>
    </row>
    <row r="453" spans="3:3" x14ac:dyDescent="0.25">
      <c r="C453" s="1"/>
    </row>
    <row r="454" spans="3:3" x14ac:dyDescent="0.25">
      <c r="C454" s="1"/>
    </row>
    <row r="455" spans="3:3" x14ac:dyDescent="0.25">
      <c r="C455" s="1"/>
    </row>
    <row r="456" spans="3:3" x14ac:dyDescent="0.25">
      <c r="C456" s="1"/>
    </row>
    <row r="457" spans="3:3" x14ac:dyDescent="0.25">
      <c r="C457" s="1"/>
    </row>
    <row r="458" spans="3:3" x14ac:dyDescent="0.25">
      <c r="C458" s="1"/>
    </row>
    <row r="459" spans="3:3" x14ac:dyDescent="0.25">
      <c r="C459" s="1"/>
    </row>
    <row r="460" spans="3:3" x14ac:dyDescent="0.25">
      <c r="C460" s="1"/>
    </row>
    <row r="461" spans="3:3" x14ac:dyDescent="0.25">
      <c r="C461" s="1"/>
    </row>
    <row r="462" spans="3:3" x14ac:dyDescent="0.25">
      <c r="C462" s="1"/>
    </row>
    <row r="463" spans="3:3" x14ac:dyDescent="0.25">
      <c r="C463" s="1"/>
    </row>
    <row r="464" spans="3:3" x14ac:dyDescent="0.25">
      <c r="C464" s="1"/>
    </row>
    <row r="465" spans="3:3" x14ac:dyDescent="0.25">
      <c r="C465" s="1"/>
    </row>
    <row r="466" spans="3:3" x14ac:dyDescent="0.25">
      <c r="C466" s="1"/>
    </row>
    <row r="467" spans="3:3" x14ac:dyDescent="0.25">
      <c r="C467" s="1"/>
    </row>
    <row r="468" spans="3:3" x14ac:dyDescent="0.25">
      <c r="C468" s="1"/>
    </row>
    <row r="469" spans="3:3" x14ac:dyDescent="0.25">
      <c r="C469" s="1"/>
    </row>
    <row r="470" spans="3:3" x14ac:dyDescent="0.25">
      <c r="C470" s="1"/>
    </row>
    <row r="471" spans="3:3" x14ac:dyDescent="0.25">
      <c r="C471" s="1"/>
    </row>
    <row r="472" spans="3:3" x14ac:dyDescent="0.25">
      <c r="C472" s="1"/>
    </row>
    <row r="473" spans="3:3" x14ac:dyDescent="0.25">
      <c r="C473" s="1"/>
    </row>
    <row r="474" spans="3:3" x14ac:dyDescent="0.25">
      <c r="C474" s="1"/>
    </row>
    <row r="475" spans="3:3" x14ac:dyDescent="0.25">
      <c r="C475" s="1"/>
    </row>
    <row r="476" spans="3:3" x14ac:dyDescent="0.25">
      <c r="C476" s="1"/>
    </row>
    <row r="477" spans="3:3" x14ac:dyDescent="0.25">
      <c r="C477" s="1"/>
    </row>
    <row r="478" spans="3:3" x14ac:dyDescent="0.25">
      <c r="C478" s="1"/>
    </row>
    <row r="479" spans="3:3" x14ac:dyDescent="0.25">
      <c r="C479" s="1"/>
    </row>
    <row r="480" spans="3:3" x14ac:dyDescent="0.25">
      <c r="C480" s="1"/>
    </row>
    <row r="481" spans="3:3" x14ac:dyDescent="0.25">
      <c r="C481" s="1"/>
    </row>
    <row r="482" spans="3:3" x14ac:dyDescent="0.25">
      <c r="C482" s="1"/>
    </row>
    <row r="483" spans="3:3" x14ac:dyDescent="0.25">
      <c r="C483" s="1"/>
    </row>
    <row r="484" spans="3:3" x14ac:dyDescent="0.25">
      <c r="C484" s="1"/>
    </row>
    <row r="485" spans="3:3" x14ac:dyDescent="0.25">
      <c r="C485" s="1"/>
    </row>
    <row r="486" spans="3:3" x14ac:dyDescent="0.25">
      <c r="C486" s="1"/>
    </row>
    <row r="487" spans="3:3" x14ac:dyDescent="0.25">
      <c r="C487" s="1"/>
    </row>
    <row r="488" spans="3:3" x14ac:dyDescent="0.25">
      <c r="C488" s="1"/>
    </row>
    <row r="489" spans="3:3" x14ac:dyDescent="0.25">
      <c r="C489" s="1"/>
    </row>
    <row r="490" spans="3:3" x14ac:dyDescent="0.25">
      <c r="C490" s="1"/>
    </row>
    <row r="491" spans="3:3" x14ac:dyDescent="0.25">
      <c r="C491" s="1"/>
    </row>
    <row r="492" spans="3:3" x14ac:dyDescent="0.25">
      <c r="C492" s="1"/>
    </row>
    <row r="493" spans="3:3" x14ac:dyDescent="0.25">
      <c r="C493" s="1"/>
    </row>
    <row r="494" spans="3:3" x14ac:dyDescent="0.25">
      <c r="C494" s="1"/>
    </row>
    <row r="495" spans="3:3" x14ac:dyDescent="0.25">
      <c r="C495" s="1"/>
    </row>
    <row r="496" spans="3:3" x14ac:dyDescent="0.25">
      <c r="C496" s="1"/>
    </row>
    <row r="497" spans="3:3" x14ac:dyDescent="0.25">
      <c r="C497" s="1"/>
    </row>
    <row r="498" spans="3:3" x14ac:dyDescent="0.25">
      <c r="C498" s="1"/>
    </row>
    <row r="499" spans="3:3" x14ac:dyDescent="0.25">
      <c r="C499" s="1"/>
    </row>
    <row r="500" spans="3:3" x14ac:dyDescent="0.25">
      <c r="C500" s="1"/>
    </row>
    <row r="501" spans="3:3" x14ac:dyDescent="0.25">
      <c r="C501" s="1"/>
    </row>
    <row r="502" spans="3:3" x14ac:dyDescent="0.25">
      <c r="C502" s="1"/>
    </row>
    <row r="503" spans="3:3" x14ac:dyDescent="0.25">
      <c r="C503" s="1"/>
    </row>
    <row r="504" spans="3:3" x14ac:dyDescent="0.25">
      <c r="C504" s="1"/>
    </row>
    <row r="505" spans="3:3" x14ac:dyDescent="0.25">
      <c r="C505" s="1"/>
    </row>
    <row r="506" spans="3:3" x14ac:dyDescent="0.25">
      <c r="C506" s="1"/>
    </row>
    <row r="507" spans="3:3" x14ac:dyDescent="0.25">
      <c r="C507" s="1"/>
    </row>
    <row r="508" spans="3:3" x14ac:dyDescent="0.25">
      <c r="C508" s="1"/>
    </row>
    <row r="509" spans="3:3" x14ac:dyDescent="0.25">
      <c r="C509" s="1"/>
    </row>
    <row r="510" spans="3:3" x14ac:dyDescent="0.25">
      <c r="C510" s="1"/>
    </row>
    <row r="511" spans="3:3" x14ac:dyDescent="0.25">
      <c r="C511" s="1"/>
    </row>
    <row r="512" spans="3:3" x14ac:dyDescent="0.25">
      <c r="C512" s="1"/>
    </row>
    <row r="513" spans="3:3" x14ac:dyDescent="0.25">
      <c r="C513" s="1"/>
    </row>
    <row r="514" spans="3:3" x14ac:dyDescent="0.25">
      <c r="C514" s="1"/>
    </row>
    <row r="515" spans="3:3" x14ac:dyDescent="0.25">
      <c r="C515" s="1"/>
    </row>
    <row r="516" spans="3:3" x14ac:dyDescent="0.25">
      <c r="C516" s="1"/>
    </row>
    <row r="517" spans="3:3" x14ac:dyDescent="0.25">
      <c r="C517" s="1"/>
    </row>
    <row r="518" spans="3:3" x14ac:dyDescent="0.25">
      <c r="C518" s="1"/>
    </row>
    <row r="519" spans="3:3" x14ac:dyDescent="0.25">
      <c r="C519" s="1"/>
    </row>
    <row r="520" spans="3:3" x14ac:dyDescent="0.25">
      <c r="C520" s="1"/>
    </row>
    <row r="521" spans="3:3" x14ac:dyDescent="0.25">
      <c r="C521" s="1"/>
    </row>
    <row r="522" spans="3:3" x14ac:dyDescent="0.25">
      <c r="C522" s="1"/>
    </row>
    <row r="523" spans="3:3" x14ac:dyDescent="0.25">
      <c r="C523" s="1"/>
    </row>
    <row r="524" spans="3:3" x14ac:dyDescent="0.25">
      <c r="C524" s="1"/>
    </row>
    <row r="525" spans="3:3" x14ac:dyDescent="0.25">
      <c r="C525" s="1"/>
    </row>
    <row r="526" spans="3:3" x14ac:dyDescent="0.25">
      <c r="C526" s="1"/>
    </row>
    <row r="527" spans="3:3" x14ac:dyDescent="0.25">
      <c r="C527" s="1"/>
    </row>
    <row r="528" spans="3:3" x14ac:dyDescent="0.25">
      <c r="C528" s="1"/>
    </row>
    <row r="529" spans="3:3" x14ac:dyDescent="0.25">
      <c r="C529" s="1"/>
    </row>
    <row r="530" spans="3:3" x14ac:dyDescent="0.25">
      <c r="C530" s="1"/>
    </row>
    <row r="531" spans="3:3" x14ac:dyDescent="0.25">
      <c r="C531" s="1"/>
    </row>
    <row r="532" spans="3:3" x14ac:dyDescent="0.25">
      <c r="C532" s="1"/>
    </row>
    <row r="533" spans="3:3" x14ac:dyDescent="0.25">
      <c r="C533" s="1"/>
    </row>
    <row r="534" spans="3:3" x14ac:dyDescent="0.25">
      <c r="C534" s="1"/>
    </row>
    <row r="535" spans="3:3" x14ac:dyDescent="0.25">
      <c r="C535" s="1"/>
    </row>
    <row r="536" spans="3:3" x14ac:dyDescent="0.25">
      <c r="C536" s="1"/>
    </row>
    <row r="537" spans="3:3" x14ac:dyDescent="0.25">
      <c r="C537" s="1"/>
    </row>
    <row r="538" spans="3:3" x14ac:dyDescent="0.25">
      <c r="C538" s="1"/>
    </row>
    <row r="539" spans="3:3" x14ac:dyDescent="0.25">
      <c r="C539" s="1"/>
    </row>
    <row r="540" spans="3:3" x14ac:dyDescent="0.25">
      <c r="C540" s="1"/>
    </row>
    <row r="541" spans="3:3" x14ac:dyDescent="0.25">
      <c r="C541" s="1"/>
    </row>
    <row r="542" spans="3:3" x14ac:dyDescent="0.25">
      <c r="C542" s="1"/>
    </row>
    <row r="543" spans="3:3" x14ac:dyDescent="0.25">
      <c r="C543" s="1"/>
    </row>
    <row r="544" spans="3:3" x14ac:dyDescent="0.25">
      <c r="C544" s="1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  <row r="553" spans="3:3" x14ac:dyDescent="0.25">
      <c r="C553" s="1"/>
    </row>
    <row r="554" spans="3:3" x14ac:dyDescent="0.25">
      <c r="C554" s="1"/>
    </row>
    <row r="555" spans="3:3" x14ac:dyDescent="0.25">
      <c r="C555" s="1"/>
    </row>
    <row r="556" spans="3:3" x14ac:dyDescent="0.25">
      <c r="C556" s="1"/>
    </row>
    <row r="557" spans="3:3" x14ac:dyDescent="0.25">
      <c r="C557" s="1"/>
    </row>
    <row r="558" spans="3:3" x14ac:dyDescent="0.25">
      <c r="C558" s="1"/>
    </row>
    <row r="559" spans="3:3" x14ac:dyDescent="0.25">
      <c r="C559" s="1"/>
    </row>
    <row r="560" spans="3:3" x14ac:dyDescent="0.25">
      <c r="C560" s="1"/>
    </row>
    <row r="561" spans="3:3" x14ac:dyDescent="0.25">
      <c r="C561" s="1"/>
    </row>
    <row r="562" spans="3:3" x14ac:dyDescent="0.25">
      <c r="C562" s="1"/>
    </row>
    <row r="563" spans="3:3" x14ac:dyDescent="0.25">
      <c r="C563" s="1"/>
    </row>
    <row r="564" spans="3:3" x14ac:dyDescent="0.25">
      <c r="C564" s="1"/>
    </row>
    <row r="565" spans="3:3" x14ac:dyDescent="0.25">
      <c r="C565" s="1"/>
    </row>
    <row r="566" spans="3:3" x14ac:dyDescent="0.25">
      <c r="C566" s="1"/>
    </row>
    <row r="567" spans="3:3" x14ac:dyDescent="0.25">
      <c r="C567" s="1"/>
    </row>
    <row r="568" spans="3:3" x14ac:dyDescent="0.25">
      <c r="C568" s="1"/>
    </row>
    <row r="569" spans="3:3" x14ac:dyDescent="0.25">
      <c r="C569" s="1"/>
    </row>
    <row r="570" spans="3:3" x14ac:dyDescent="0.25">
      <c r="C570" s="1"/>
    </row>
    <row r="571" spans="3:3" x14ac:dyDescent="0.25">
      <c r="C571" s="1"/>
    </row>
    <row r="572" spans="3:3" x14ac:dyDescent="0.25">
      <c r="C572" s="1"/>
    </row>
    <row r="573" spans="3:3" x14ac:dyDescent="0.25">
      <c r="C573" s="1"/>
    </row>
    <row r="574" spans="3:3" x14ac:dyDescent="0.25">
      <c r="C574" s="1"/>
    </row>
    <row r="575" spans="3:3" x14ac:dyDescent="0.25">
      <c r="C575" s="1"/>
    </row>
    <row r="576" spans="3:3" x14ac:dyDescent="0.25">
      <c r="C576" s="1"/>
    </row>
    <row r="577" spans="3:3" x14ac:dyDescent="0.25">
      <c r="C577" s="1"/>
    </row>
    <row r="578" spans="3:3" x14ac:dyDescent="0.25">
      <c r="C578" s="1"/>
    </row>
    <row r="579" spans="3:3" x14ac:dyDescent="0.25">
      <c r="C579" s="1"/>
    </row>
    <row r="580" spans="3:3" x14ac:dyDescent="0.25">
      <c r="C580" s="1"/>
    </row>
    <row r="581" spans="3:3" x14ac:dyDescent="0.25">
      <c r="C581" s="1"/>
    </row>
    <row r="582" spans="3:3" x14ac:dyDescent="0.25">
      <c r="C582" s="1"/>
    </row>
    <row r="583" spans="3:3" x14ac:dyDescent="0.25">
      <c r="C583" s="1"/>
    </row>
    <row r="584" spans="3:3" x14ac:dyDescent="0.25">
      <c r="C584" s="1"/>
    </row>
    <row r="585" spans="3:3" x14ac:dyDescent="0.25">
      <c r="C585" s="1"/>
    </row>
    <row r="586" spans="3:3" x14ac:dyDescent="0.25">
      <c r="C586" s="1"/>
    </row>
    <row r="587" spans="3:3" x14ac:dyDescent="0.25">
      <c r="C587" s="1"/>
    </row>
    <row r="588" spans="3:3" x14ac:dyDescent="0.25">
      <c r="C588" s="1"/>
    </row>
    <row r="589" spans="3:3" x14ac:dyDescent="0.25">
      <c r="C589" s="1"/>
    </row>
    <row r="590" spans="3:3" x14ac:dyDescent="0.25">
      <c r="C590" s="1"/>
    </row>
    <row r="591" spans="3:3" x14ac:dyDescent="0.25">
      <c r="C591" s="1"/>
    </row>
    <row r="592" spans="3:3" x14ac:dyDescent="0.25">
      <c r="C592" s="1"/>
    </row>
    <row r="593" spans="3:3" x14ac:dyDescent="0.25">
      <c r="C593" s="1"/>
    </row>
    <row r="594" spans="3:3" x14ac:dyDescent="0.25">
      <c r="C594" s="1"/>
    </row>
    <row r="595" spans="3:3" x14ac:dyDescent="0.25">
      <c r="C595" s="1"/>
    </row>
    <row r="596" spans="3:3" x14ac:dyDescent="0.25">
      <c r="C596" s="1"/>
    </row>
    <row r="597" spans="3:3" x14ac:dyDescent="0.25">
      <c r="C597" s="1"/>
    </row>
    <row r="598" spans="3:3" x14ac:dyDescent="0.25">
      <c r="C598" s="1"/>
    </row>
    <row r="599" spans="3:3" x14ac:dyDescent="0.25">
      <c r="C599" s="1"/>
    </row>
    <row r="600" spans="3:3" x14ac:dyDescent="0.25">
      <c r="C600" s="1"/>
    </row>
    <row r="601" spans="3:3" x14ac:dyDescent="0.25">
      <c r="C601" s="1"/>
    </row>
    <row r="602" spans="3:3" x14ac:dyDescent="0.25">
      <c r="C602" s="1"/>
    </row>
    <row r="603" spans="3:3" x14ac:dyDescent="0.25">
      <c r="C603" s="1"/>
    </row>
    <row r="604" spans="3:3" x14ac:dyDescent="0.25">
      <c r="C604" s="1"/>
    </row>
    <row r="605" spans="3:3" x14ac:dyDescent="0.25">
      <c r="C605" s="1"/>
    </row>
    <row r="606" spans="3:3" x14ac:dyDescent="0.25">
      <c r="C606" s="1"/>
    </row>
    <row r="607" spans="3:3" x14ac:dyDescent="0.25">
      <c r="C607" s="1"/>
    </row>
    <row r="608" spans="3:3" x14ac:dyDescent="0.25">
      <c r="C608" s="1"/>
    </row>
    <row r="609" spans="3:3" x14ac:dyDescent="0.25">
      <c r="C609" s="1"/>
    </row>
    <row r="610" spans="3:3" x14ac:dyDescent="0.25">
      <c r="C610" s="1"/>
    </row>
    <row r="611" spans="3:3" x14ac:dyDescent="0.25">
      <c r="C611" s="1"/>
    </row>
    <row r="612" spans="3:3" x14ac:dyDescent="0.25">
      <c r="C612" s="1"/>
    </row>
    <row r="613" spans="3:3" x14ac:dyDescent="0.25">
      <c r="C613" s="1"/>
    </row>
    <row r="614" spans="3:3" x14ac:dyDescent="0.25">
      <c r="C614" s="1"/>
    </row>
    <row r="615" spans="3:3" x14ac:dyDescent="0.25">
      <c r="C615" s="1"/>
    </row>
    <row r="616" spans="3:3" x14ac:dyDescent="0.25">
      <c r="C616" s="1"/>
    </row>
    <row r="617" spans="3:3" x14ac:dyDescent="0.25">
      <c r="C617" s="1"/>
    </row>
    <row r="618" spans="3:3" x14ac:dyDescent="0.25">
      <c r="C618" s="1"/>
    </row>
    <row r="619" spans="3:3" x14ac:dyDescent="0.25">
      <c r="C619" s="1"/>
    </row>
    <row r="620" spans="3:3" x14ac:dyDescent="0.25">
      <c r="C620" s="1"/>
    </row>
    <row r="621" spans="3:3" x14ac:dyDescent="0.25">
      <c r="C621" s="1"/>
    </row>
    <row r="622" spans="3:3" x14ac:dyDescent="0.25">
      <c r="C622" s="1"/>
    </row>
    <row r="623" spans="3:3" x14ac:dyDescent="0.25">
      <c r="C623" s="1"/>
    </row>
    <row r="624" spans="3:3" x14ac:dyDescent="0.25">
      <c r="C624" s="1"/>
    </row>
    <row r="625" spans="3:3" x14ac:dyDescent="0.25">
      <c r="C625" s="1"/>
    </row>
    <row r="626" spans="3:3" x14ac:dyDescent="0.25">
      <c r="C626" s="1"/>
    </row>
    <row r="627" spans="3:3" x14ac:dyDescent="0.25">
      <c r="C627" s="1"/>
    </row>
    <row r="628" spans="3:3" x14ac:dyDescent="0.25">
      <c r="C628" s="1"/>
    </row>
    <row r="629" spans="3:3" x14ac:dyDescent="0.25">
      <c r="C629" s="1"/>
    </row>
    <row r="630" spans="3:3" x14ac:dyDescent="0.25">
      <c r="C630" s="1"/>
    </row>
    <row r="631" spans="3:3" x14ac:dyDescent="0.25">
      <c r="C631" s="1"/>
    </row>
    <row r="632" spans="3:3" x14ac:dyDescent="0.25">
      <c r="C632" s="1"/>
    </row>
    <row r="633" spans="3:3" x14ac:dyDescent="0.25">
      <c r="C633" s="1"/>
    </row>
    <row r="634" spans="3:3" x14ac:dyDescent="0.25">
      <c r="C634" s="1"/>
    </row>
    <row r="635" spans="3:3" x14ac:dyDescent="0.25">
      <c r="C635" s="1"/>
    </row>
    <row r="636" spans="3:3" x14ac:dyDescent="0.25">
      <c r="C636" s="1"/>
    </row>
    <row r="637" spans="3:3" x14ac:dyDescent="0.25">
      <c r="C637" s="1"/>
    </row>
    <row r="638" spans="3:3" x14ac:dyDescent="0.25">
      <c r="C638" s="1"/>
    </row>
    <row r="639" spans="3:3" x14ac:dyDescent="0.25">
      <c r="C639" s="1"/>
    </row>
    <row r="640" spans="3:3" x14ac:dyDescent="0.25">
      <c r="C640" s="1"/>
    </row>
    <row r="641" spans="3:3" x14ac:dyDescent="0.25">
      <c r="C641" s="1"/>
    </row>
    <row r="642" spans="3:3" x14ac:dyDescent="0.25">
      <c r="C642" s="1"/>
    </row>
    <row r="643" spans="3:3" x14ac:dyDescent="0.25">
      <c r="C643" s="1"/>
    </row>
    <row r="644" spans="3:3" x14ac:dyDescent="0.25">
      <c r="C644" s="1"/>
    </row>
    <row r="645" spans="3:3" x14ac:dyDescent="0.25">
      <c r="C645" s="1"/>
    </row>
    <row r="646" spans="3:3" x14ac:dyDescent="0.25">
      <c r="C646" s="1"/>
    </row>
    <row r="647" spans="3:3" x14ac:dyDescent="0.25">
      <c r="C647" s="1"/>
    </row>
    <row r="648" spans="3:3" x14ac:dyDescent="0.25">
      <c r="C648" s="1"/>
    </row>
    <row r="649" spans="3:3" x14ac:dyDescent="0.25">
      <c r="C649" s="1"/>
    </row>
    <row r="650" spans="3:3" x14ac:dyDescent="0.25">
      <c r="C650" s="1"/>
    </row>
    <row r="651" spans="3:3" x14ac:dyDescent="0.25">
      <c r="C651" s="1"/>
    </row>
    <row r="652" spans="3:3" x14ac:dyDescent="0.25">
      <c r="C652" s="1"/>
    </row>
    <row r="653" spans="3:3" x14ac:dyDescent="0.25">
      <c r="C653" s="1"/>
    </row>
    <row r="654" spans="3:3" x14ac:dyDescent="0.25">
      <c r="C654" s="1"/>
    </row>
    <row r="655" spans="3:3" x14ac:dyDescent="0.25">
      <c r="C655" s="1"/>
    </row>
    <row r="656" spans="3:3" x14ac:dyDescent="0.25">
      <c r="C656" s="1"/>
    </row>
    <row r="657" spans="3:3" x14ac:dyDescent="0.25">
      <c r="C657" s="1"/>
    </row>
    <row r="658" spans="3:3" x14ac:dyDescent="0.25">
      <c r="C658" s="1"/>
    </row>
    <row r="659" spans="3:3" x14ac:dyDescent="0.25">
      <c r="C659" s="1"/>
    </row>
    <row r="660" spans="3:3" x14ac:dyDescent="0.25">
      <c r="C660" s="1"/>
    </row>
    <row r="661" spans="3:3" x14ac:dyDescent="0.25">
      <c r="C661" s="1"/>
    </row>
    <row r="662" spans="3:3" x14ac:dyDescent="0.25">
      <c r="C662" s="1"/>
    </row>
    <row r="663" spans="3:3" x14ac:dyDescent="0.25">
      <c r="C663" s="1"/>
    </row>
    <row r="664" spans="3:3" x14ac:dyDescent="0.25">
      <c r="C664" s="1"/>
    </row>
    <row r="665" spans="3:3" x14ac:dyDescent="0.25">
      <c r="C665" s="1"/>
    </row>
    <row r="666" spans="3:3" x14ac:dyDescent="0.25">
      <c r="C666" s="1"/>
    </row>
    <row r="667" spans="3:3" x14ac:dyDescent="0.25">
      <c r="C667" s="1"/>
    </row>
    <row r="668" spans="3:3" x14ac:dyDescent="0.25">
      <c r="C668" s="1"/>
    </row>
    <row r="669" spans="3:3" x14ac:dyDescent="0.25">
      <c r="C669" s="1"/>
    </row>
    <row r="670" spans="3:3" x14ac:dyDescent="0.25">
      <c r="C670" s="1"/>
    </row>
    <row r="671" spans="3:3" x14ac:dyDescent="0.25">
      <c r="C671" s="1"/>
    </row>
    <row r="672" spans="3:3" x14ac:dyDescent="0.25">
      <c r="C672" s="1"/>
    </row>
    <row r="673" spans="3:3" x14ac:dyDescent="0.25">
      <c r="C673" s="1"/>
    </row>
    <row r="674" spans="3:3" x14ac:dyDescent="0.25">
      <c r="C674" s="1"/>
    </row>
    <row r="675" spans="3:3" x14ac:dyDescent="0.25">
      <c r="C675" s="1"/>
    </row>
    <row r="676" spans="3:3" x14ac:dyDescent="0.25">
      <c r="C676" s="1"/>
    </row>
    <row r="677" spans="3:3" x14ac:dyDescent="0.25">
      <c r="C677" s="1"/>
    </row>
    <row r="678" spans="3:3" x14ac:dyDescent="0.25">
      <c r="C678" s="1"/>
    </row>
    <row r="679" spans="3:3" x14ac:dyDescent="0.25">
      <c r="C679" s="1"/>
    </row>
    <row r="680" spans="3:3" x14ac:dyDescent="0.25">
      <c r="C680" s="1"/>
    </row>
    <row r="681" spans="3:3" x14ac:dyDescent="0.25">
      <c r="C681" s="1"/>
    </row>
    <row r="682" spans="3:3" x14ac:dyDescent="0.25">
      <c r="C682" s="1"/>
    </row>
    <row r="683" spans="3:3" x14ac:dyDescent="0.25">
      <c r="C683" s="1"/>
    </row>
    <row r="684" spans="3:3" x14ac:dyDescent="0.25">
      <c r="C684" s="1"/>
    </row>
    <row r="685" spans="3:3" x14ac:dyDescent="0.25">
      <c r="C685" s="1"/>
    </row>
    <row r="686" spans="3:3" x14ac:dyDescent="0.25">
      <c r="C686" s="1"/>
    </row>
    <row r="687" spans="3:3" x14ac:dyDescent="0.25">
      <c r="C687" s="1"/>
    </row>
    <row r="688" spans="3:3" x14ac:dyDescent="0.25">
      <c r="C688" s="1"/>
    </row>
    <row r="689" spans="3:3" x14ac:dyDescent="0.25">
      <c r="C689" s="1"/>
    </row>
    <row r="690" spans="3:3" x14ac:dyDescent="0.25">
      <c r="C690" s="1"/>
    </row>
    <row r="691" spans="3:3" x14ac:dyDescent="0.25">
      <c r="C691" s="1"/>
    </row>
    <row r="692" spans="3:3" x14ac:dyDescent="0.25">
      <c r="C692" s="1"/>
    </row>
    <row r="693" spans="3:3" x14ac:dyDescent="0.25">
      <c r="C693" s="1"/>
    </row>
    <row r="694" spans="3:3" x14ac:dyDescent="0.25">
      <c r="C694" s="1"/>
    </row>
    <row r="695" spans="3:3" x14ac:dyDescent="0.25">
      <c r="C695" s="1"/>
    </row>
    <row r="696" spans="3:3" x14ac:dyDescent="0.25">
      <c r="C696" s="1"/>
    </row>
    <row r="697" spans="3:3" x14ac:dyDescent="0.25">
      <c r="C697" s="1"/>
    </row>
    <row r="698" spans="3:3" x14ac:dyDescent="0.25">
      <c r="C698" s="1"/>
    </row>
    <row r="699" spans="3:3" x14ac:dyDescent="0.25">
      <c r="C699" s="1"/>
    </row>
    <row r="700" spans="3:3" x14ac:dyDescent="0.25">
      <c r="C700" s="1"/>
    </row>
    <row r="701" spans="3:3" x14ac:dyDescent="0.25">
      <c r="C701" s="1"/>
    </row>
    <row r="702" spans="3:3" x14ac:dyDescent="0.25">
      <c r="C702" s="1"/>
    </row>
    <row r="703" spans="3:3" x14ac:dyDescent="0.25">
      <c r="C703" s="1"/>
    </row>
    <row r="704" spans="3:3" x14ac:dyDescent="0.25">
      <c r="C704" s="1"/>
    </row>
    <row r="705" spans="3:3" x14ac:dyDescent="0.25">
      <c r="C705" s="1"/>
    </row>
    <row r="706" spans="3:3" x14ac:dyDescent="0.25">
      <c r="C706" s="1"/>
    </row>
    <row r="707" spans="3:3" x14ac:dyDescent="0.25">
      <c r="C707" s="1"/>
    </row>
    <row r="708" spans="3:3" x14ac:dyDescent="0.25">
      <c r="C708" s="1"/>
    </row>
    <row r="709" spans="3:3" x14ac:dyDescent="0.25">
      <c r="C709" s="1"/>
    </row>
    <row r="710" spans="3:3" x14ac:dyDescent="0.25">
      <c r="C710" s="1"/>
    </row>
    <row r="711" spans="3:3" x14ac:dyDescent="0.25">
      <c r="C711" s="1"/>
    </row>
    <row r="712" spans="3:3" x14ac:dyDescent="0.25">
      <c r="C712" s="1"/>
    </row>
    <row r="713" spans="3:3" x14ac:dyDescent="0.25">
      <c r="C713" s="1"/>
    </row>
    <row r="714" spans="3:3" x14ac:dyDescent="0.25">
      <c r="C714" s="1"/>
    </row>
    <row r="715" spans="3:3" x14ac:dyDescent="0.25">
      <c r="C715" s="1"/>
    </row>
    <row r="716" spans="3:3" x14ac:dyDescent="0.25">
      <c r="C716" s="1"/>
    </row>
    <row r="717" spans="3:3" x14ac:dyDescent="0.25">
      <c r="C717" s="1"/>
    </row>
    <row r="718" spans="3:3" x14ac:dyDescent="0.25">
      <c r="C718" s="1"/>
    </row>
    <row r="719" spans="3:3" x14ac:dyDescent="0.25">
      <c r="C719" s="1"/>
    </row>
    <row r="720" spans="3:3" x14ac:dyDescent="0.25">
      <c r="C720" s="1"/>
    </row>
    <row r="721" spans="3:3" x14ac:dyDescent="0.25">
      <c r="C721" s="1"/>
    </row>
    <row r="722" spans="3:3" x14ac:dyDescent="0.25">
      <c r="C722" s="1"/>
    </row>
    <row r="723" spans="3:3" x14ac:dyDescent="0.25">
      <c r="C723" s="1"/>
    </row>
    <row r="724" spans="3:3" x14ac:dyDescent="0.25">
      <c r="C724" s="1"/>
    </row>
    <row r="725" spans="3:3" x14ac:dyDescent="0.25">
      <c r="C725" s="1"/>
    </row>
    <row r="726" spans="3:3" x14ac:dyDescent="0.25">
      <c r="C726" s="1"/>
    </row>
    <row r="727" spans="3:3" x14ac:dyDescent="0.25">
      <c r="C727" s="1"/>
    </row>
    <row r="728" spans="3:3" x14ac:dyDescent="0.25">
      <c r="C728" s="1"/>
    </row>
    <row r="729" spans="3:3" x14ac:dyDescent="0.25">
      <c r="C729" s="1"/>
    </row>
    <row r="730" spans="3:3" x14ac:dyDescent="0.25">
      <c r="C730" s="1"/>
    </row>
    <row r="731" spans="3:3" x14ac:dyDescent="0.25">
      <c r="C731" s="1"/>
    </row>
    <row r="732" spans="3:3" x14ac:dyDescent="0.25">
      <c r="C732" s="1"/>
    </row>
    <row r="733" spans="3:3" x14ac:dyDescent="0.25">
      <c r="C733" s="1"/>
    </row>
    <row r="734" spans="3:3" x14ac:dyDescent="0.25">
      <c r="C734" s="1"/>
    </row>
    <row r="735" spans="3:3" x14ac:dyDescent="0.25">
      <c r="C735" s="1"/>
    </row>
    <row r="736" spans="3:3" x14ac:dyDescent="0.25">
      <c r="C736" s="1"/>
    </row>
    <row r="737" spans="3:3" x14ac:dyDescent="0.25">
      <c r="C737" s="1"/>
    </row>
    <row r="738" spans="3:3" x14ac:dyDescent="0.25">
      <c r="C738" s="1"/>
    </row>
    <row r="739" spans="3:3" x14ac:dyDescent="0.25">
      <c r="C739" s="1"/>
    </row>
    <row r="740" spans="3:3" x14ac:dyDescent="0.25">
      <c r="C740" s="1"/>
    </row>
    <row r="741" spans="3:3" x14ac:dyDescent="0.25">
      <c r="C741" s="1"/>
    </row>
    <row r="742" spans="3:3" x14ac:dyDescent="0.25">
      <c r="C742" s="1"/>
    </row>
    <row r="743" spans="3:3" x14ac:dyDescent="0.25">
      <c r="C743" s="1"/>
    </row>
    <row r="744" spans="3:3" x14ac:dyDescent="0.25">
      <c r="C744" s="1"/>
    </row>
    <row r="745" spans="3:3" x14ac:dyDescent="0.25">
      <c r="C745" s="1"/>
    </row>
    <row r="746" spans="3:3" x14ac:dyDescent="0.25">
      <c r="C746" s="1"/>
    </row>
    <row r="747" spans="3:3" x14ac:dyDescent="0.25">
      <c r="C747" s="1"/>
    </row>
    <row r="748" spans="3:3" x14ac:dyDescent="0.25">
      <c r="C748" s="1"/>
    </row>
    <row r="749" spans="3:3" x14ac:dyDescent="0.25">
      <c r="C749" s="1"/>
    </row>
    <row r="750" spans="3:3" x14ac:dyDescent="0.25">
      <c r="C750" s="1"/>
    </row>
    <row r="751" spans="3:3" x14ac:dyDescent="0.25">
      <c r="C751" s="1"/>
    </row>
    <row r="752" spans="3:3" x14ac:dyDescent="0.25">
      <c r="C752" s="1"/>
    </row>
    <row r="753" spans="3:3" x14ac:dyDescent="0.25">
      <c r="C753" s="1"/>
    </row>
    <row r="754" spans="3:3" x14ac:dyDescent="0.25">
      <c r="C754" s="1"/>
    </row>
    <row r="755" spans="3:3" x14ac:dyDescent="0.25">
      <c r="C755" s="1"/>
    </row>
    <row r="756" spans="3:3" x14ac:dyDescent="0.25">
      <c r="C756" s="1"/>
    </row>
    <row r="757" spans="3:3" x14ac:dyDescent="0.25">
      <c r="C757" s="1"/>
    </row>
    <row r="758" spans="3:3" x14ac:dyDescent="0.25">
      <c r="C758" s="1"/>
    </row>
    <row r="759" spans="3:3" x14ac:dyDescent="0.25">
      <c r="C759" s="1"/>
    </row>
    <row r="760" spans="3:3" x14ac:dyDescent="0.25">
      <c r="C760" s="1"/>
    </row>
    <row r="761" spans="3:3" x14ac:dyDescent="0.25">
      <c r="C761" s="1"/>
    </row>
    <row r="762" spans="3:3" x14ac:dyDescent="0.25">
      <c r="C762" s="1"/>
    </row>
    <row r="763" spans="3:3" x14ac:dyDescent="0.25">
      <c r="C763" s="1"/>
    </row>
    <row r="764" spans="3:3" x14ac:dyDescent="0.25">
      <c r="C764" s="1"/>
    </row>
    <row r="765" spans="3:3" x14ac:dyDescent="0.25">
      <c r="C765" s="1"/>
    </row>
    <row r="766" spans="3:3" x14ac:dyDescent="0.25">
      <c r="C766" s="1"/>
    </row>
    <row r="767" spans="3:3" x14ac:dyDescent="0.25">
      <c r="C767" s="1"/>
    </row>
    <row r="768" spans="3:3" x14ac:dyDescent="0.25">
      <c r="C768" s="1"/>
    </row>
    <row r="769" spans="3:3" x14ac:dyDescent="0.25">
      <c r="C769" s="1"/>
    </row>
    <row r="770" spans="3:3" x14ac:dyDescent="0.25">
      <c r="C770" s="1"/>
    </row>
    <row r="771" spans="3:3" x14ac:dyDescent="0.25">
      <c r="C771" s="1"/>
    </row>
    <row r="772" spans="3:3" x14ac:dyDescent="0.25">
      <c r="C772" s="1"/>
    </row>
    <row r="773" spans="3:3" x14ac:dyDescent="0.25">
      <c r="C773" s="1"/>
    </row>
    <row r="774" spans="3:3" x14ac:dyDescent="0.25">
      <c r="C774" s="1"/>
    </row>
    <row r="775" spans="3:3" x14ac:dyDescent="0.25">
      <c r="C775" s="1"/>
    </row>
    <row r="776" spans="3:3" x14ac:dyDescent="0.25">
      <c r="C776" s="1"/>
    </row>
    <row r="777" spans="3:3" x14ac:dyDescent="0.25">
      <c r="C777" s="1"/>
    </row>
    <row r="778" spans="3:3" x14ac:dyDescent="0.25">
      <c r="C778" s="1"/>
    </row>
    <row r="779" spans="3:3" x14ac:dyDescent="0.25">
      <c r="C779" s="1"/>
    </row>
    <row r="780" spans="3:3" x14ac:dyDescent="0.25">
      <c r="C780" s="1"/>
    </row>
    <row r="781" spans="3:3" x14ac:dyDescent="0.25">
      <c r="C781" s="1"/>
    </row>
    <row r="782" spans="3:3" x14ac:dyDescent="0.25">
      <c r="C782" s="1"/>
    </row>
    <row r="783" spans="3:3" x14ac:dyDescent="0.25">
      <c r="C783" s="1"/>
    </row>
    <row r="784" spans="3:3" x14ac:dyDescent="0.25">
      <c r="C784" s="1"/>
    </row>
    <row r="785" spans="3:3" x14ac:dyDescent="0.25">
      <c r="C785" s="1"/>
    </row>
    <row r="786" spans="3:3" x14ac:dyDescent="0.25">
      <c r="C786" s="1"/>
    </row>
    <row r="787" spans="3:3" x14ac:dyDescent="0.25">
      <c r="C787" s="1"/>
    </row>
    <row r="788" spans="3:3" x14ac:dyDescent="0.25">
      <c r="C788" s="1"/>
    </row>
    <row r="789" spans="3:3" x14ac:dyDescent="0.25">
      <c r="C789" s="1"/>
    </row>
    <row r="790" spans="3:3" x14ac:dyDescent="0.25">
      <c r="C790" s="1"/>
    </row>
    <row r="791" spans="3:3" x14ac:dyDescent="0.25">
      <c r="C791" s="1"/>
    </row>
    <row r="792" spans="3:3" x14ac:dyDescent="0.25">
      <c r="C792" s="1"/>
    </row>
    <row r="793" spans="3:3" x14ac:dyDescent="0.25">
      <c r="C793" s="1"/>
    </row>
    <row r="794" spans="3:3" x14ac:dyDescent="0.25">
      <c r="C794" s="1"/>
    </row>
    <row r="795" spans="3:3" x14ac:dyDescent="0.25">
      <c r="C795" s="1"/>
    </row>
    <row r="796" spans="3:3" x14ac:dyDescent="0.25">
      <c r="C796" s="1"/>
    </row>
    <row r="797" spans="3:3" x14ac:dyDescent="0.25">
      <c r="C797" s="1"/>
    </row>
    <row r="798" spans="3:3" x14ac:dyDescent="0.25">
      <c r="C798" s="1"/>
    </row>
    <row r="799" spans="3:3" x14ac:dyDescent="0.25">
      <c r="C799" s="1"/>
    </row>
    <row r="800" spans="3:3" x14ac:dyDescent="0.25">
      <c r="C800" s="1"/>
    </row>
    <row r="801" spans="3:3" x14ac:dyDescent="0.25">
      <c r="C801" s="1"/>
    </row>
    <row r="802" spans="3:3" x14ac:dyDescent="0.25">
      <c r="C802" s="1"/>
    </row>
    <row r="803" spans="3:3" x14ac:dyDescent="0.25">
      <c r="C803" s="1"/>
    </row>
    <row r="804" spans="3:3" x14ac:dyDescent="0.25">
      <c r="C804" s="1"/>
    </row>
    <row r="805" spans="3:3" x14ac:dyDescent="0.25">
      <c r="C805" s="1"/>
    </row>
    <row r="806" spans="3:3" x14ac:dyDescent="0.25">
      <c r="C806" s="1"/>
    </row>
    <row r="807" spans="3:3" x14ac:dyDescent="0.25">
      <c r="C807" s="1"/>
    </row>
    <row r="808" spans="3:3" x14ac:dyDescent="0.25">
      <c r="C808" s="1"/>
    </row>
    <row r="809" spans="3:3" x14ac:dyDescent="0.25">
      <c r="C809" s="1"/>
    </row>
    <row r="810" spans="3:3" x14ac:dyDescent="0.25">
      <c r="C810" s="1"/>
    </row>
    <row r="811" spans="3:3" x14ac:dyDescent="0.25">
      <c r="C811" s="1"/>
    </row>
    <row r="812" spans="3:3" x14ac:dyDescent="0.25">
      <c r="C812" s="1"/>
    </row>
    <row r="813" spans="3:3" x14ac:dyDescent="0.25">
      <c r="C813" s="1"/>
    </row>
    <row r="814" spans="3:3" x14ac:dyDescent="0.25">
      <c r="C814" s="1"/>
    </row>
    <row r="815" spans="3:3" x14ac:dyDescent="0.25">
      <c r="C815" s="1"/>
    </row>
    <row r="816" spans="3:3" x14ac:dyDescent="0.25">
      <c r="C816" s="1"/>
    </row>
    <row r="817" spans="3:3" x14ac:dyDescent="0.25">
      <c r="C817" s="1"/>
    </row>
    <row r="818" spans="3:3" x14ac:dyDescent="0.25">
      <c r="C818" s="1"/>
    </row>
    <row r="819" spans="3:3" x14ac:dyDescent="0.25">
      <c r="C819" s="1"/>
    </row>
    <row r="820" spans="3:3" x14ac:dyDescent="0.25">
      <c r="C820" s="1"/>
    </row>
    <row r="821" spans="3:3" x14ac:dyDescent="0.25">
      <c r="C821" s="1"/>
    </row>
    <row r="822" spans="3:3" x14ac:dyDescent="0.25">
      <c r="C822" s="1"/>
    </row>
    <row r="823" spans="3:3" x14ac:dyDescent="0.25">
      <c r="C823" s="1"/>
    </row>
    <row r="824" spans="3:3" x14ac:dyDescent="0.25">
      <c r="C824" s="1"/>
    </row>
    <row r="825" spans="3:3" x14ac:dyDescent="0.25">
      <c r="C825" s="1"/>
    </row>
    <row r="826" spans="3:3" x14ac:dyDescent="0.25">
      <c r="C826" s="1"/>
    </row>
    <row r="827" spans="3:3" x14ac:dyDescent="0.25">
      <c r="C827" s="1"/>
    </row>
    <row r="828" spans="3:3" x14ac:dyDescent="0.25">
      <c r="C828" s="1"/>
    </row>
    <row r="829" spans="3:3" x14ac:dyDescent="0.25">
      <c r="C829" s="1"/>
    </row>
    <row r="830" spans="3:3" x14ac:dyDescent="0.25">
      <c r="C830" s="1"/>
    </row>
    <row r="831" spans="3:3" x14ac:dyDescent="0.25">
      <c r="C831" s="1"/>
    </row>
    <row r="832" spans="3:3" x14ac:dyDescent="0.25">
      <c r="C832" s="1"/>
    </row>
    <row r="833" spans="3:3" x14ac:dyDescent="0.25">
      <c r="C833" s="1"/>
    </row>
    <row r="834" spans="3:3" x14ac:dyDescent="0.25">
      <c r="C834" s="1"/>
    </row>
    <row r="835" spans="3:3" x14ac:dyDescent="0.25">
      <c r="C835" s="1"/>
    </row>
    <row r="836" spans="3:3" x14ac:dyDescent="0.25">
      <c r="C836" s="1"/>
    </row>
    <row r="837" spans="3:3" x14ac:dyDescent="0.25">
      <c r="C837" s="1"/>
    </row>
    <row r="838" spans="3:3" x14ac:dyDescent="0.25">
      <c r="C838" s="1"/>
    </row>
    <row r="839" spans="3:3" x14ac:dyDescent="0.25">
      <c r="C839" s="1"/>
    </row>
    <row r="840" spans="3:3" x14ac:dyDescent="0.25">
      <c r="C840" s="1"/>
    </row>
    <row r="841" spans="3:3" x14ac:dyDescent="0.25">
      <c r="C841" s="1"/>
    </row>
    <row r="842" spans="3:3" x14ac:dyDescent="0.25">
      <c r="C842" s="1"/>
    </row>
    <row r="843" spans="3:3" x14ac:dyDescent="0.25">
      <c r="C843" s="1"/>
    </row>
    <row r="844" spans="3:3" x14ac:dyDescent="0.25">
      <c r="C844" s="1"/>
    </row>
    <row r="845" spans="3:3" x14ac:dyDescent="0.25">
      <c r="C845" s="1"/>
    </row>
    <row r="846" spans="3:3" x14ac:dyDescent="0.25">
      <c r="C846" s="1"/>
    </row>
    <row r="847" spans="3:3" x14ac:dyDescent="0.25">
      <c r="C847" s="1"/>
    </row>
    <row r="848" spans="3:3" x14ac:dyDescent="0.25">
      <c r="C848" s="1"/>
    </row>
    <row r="849" spans="3:3" x14ac:dyDescent="0.25">
      <c r="C849" s="1"/>
    </row>
    <row r="850" spans="3:3" x14ac:dyDescent="0.25">
      <c r="C850" s="1"/>
    </row>
    <row r="851" spans="3:3" x14ac:dyDescent="0.25">
      <c r="C851" s="1"/>
    </row>
    <row r="852" spans="3:3" x14ac:dyDescent="0.25">
      <c r="C852" s="1"/>
    </row>
    <row r="853" spans="3:3" x14ac:dyDescent="0.25">
      <c r="C853" s="1"/>
    </row>
    <row r="854" spans="3:3" x14ac:dyDescent="0.25">
      <c r="C854" s="1"/>
    </row>
    <row r="855" spans="3:3" x14ac:dyDescent="0.25">
      <c r="C855" s="1"/>
    </row>
    <row r="856" spans="3:3" x14ac:dyDescent="0.25">
      <c r="C856" s="1"/>
    </row>
    <row r="857" spans="3:3" x14ac:dyDescent="0.25">
      <c r="C857" s="1"/>
    </row>
    <row r="858" spans="3:3" x14ac:dyDescent="0.25">
      <c r="C858" s="1"/>
    </row>
    <row r="859" spans="3:3" x14ac:dyDescent="0.25">
      <c r="C859" s="1"/>
    </row>
    <row r="860" spans="3:3" x14ac:dyDescent="0.25">
      <c r="C860" s="1"/>
    </row>
    <row r="861" spans="3:3" x14ac:dyDescent="0.25">
      <c r="C861" s="1"/>
    </row>
    <row r="862" spans="3:3" x14ac:dyDescent="0.25">
      <c r="C862" s="1"/>
    </row>
    <row r="863" spans="3:3" x14ac:dyDescent="0.25">
      <c r="C863" s="1"/>
    </row>
    <row r="864" spans="3:3" x14ac:dyDescent="0.25">
      <c r="C864" s="1"/>
    </row>
    <row r="865" spans="3:3" x14ac:dyDescent="0.25">
      <c r="C865" s="1"/>
    </row>
    <row r="866" spans="3:3" x14ac:dyDescent="0.25">
      <c r="C866" s="1"/>
    </row>
    <row r="867" spans="3:3" x14ac:dyDescent="0.25">
      <c r="C867" s="1"/>
    </row>
    <row r="868" spans="3:3" x14ac:dyDescent="0.25">
      <c r="C868" s="1"/>
    </row>
    <row r="869" spans="3:3" x14ac:dyDescent="0.25">
      <c r="C869" s="1"/>
    </row>
    <row r="870" spans="3:3" x14ac:dyDescent="0.25">
      <c r="C870" s="1"/>
    </row>
    <row r="871" spans="3:3" x14ac:dyDescent="0.25">
      <c r="C871" s="1"/>
    </row>
    <row r="872" spans="3:3" x14ac:dyDescent="0.25">
      <c r="C872" s="1"/>
    </row>
    <row r="873" spans="3:3" x14ac:dyDescent="0.25">
      <c r="C873" s="1"/>
    </row>
    <row r="874" spans="3:3" x14ac:dyDescent="0.25">
      <c r="C874" s="1"/>
    </row>
    <row r="875" spans="3:3" x14ac:dyDescent="0.25">
      <c r="C875" s="1"/>
    </row>
    <row r="876" spans="3:3" x14ac:dyDescent="0.25">
      <c r="C876" s="1"/>
    </row>
    <row r="877" spans="3:3" x14ac:dyDescent="0.25">
      <c r="C877" s="1"/>
    </row>
    <row r="878" spans="3:3" x14ac:dyDescent="0.25">
      <c r="C878" s="1"/>
    </row>
    <row r="879" spans="3:3" x14ac:dyDescent="0.25">
      <c r="C879" s="1"/>
    </row>
    <row r="880" spans="3:3" x14ac:dyDescent="0.25">
      <c r="C880" s="1"/>
    </row>
    <row r="881" spans="3:3" x14ac:dyDescent="0.25">
      <c r="C881" s="1"/>
    </row>
    <row r="882" spans="3:3" x14ac:dyDescent="0.25">
      <c r="C882" s="1"/>
    </row>
    <row r="883" spans="3:3" x14ac:dyDescent="0.25">
      <c r="C883" s="1"/>
    </row>
    <row r="884" spans="3:3" x14ac:dyDescent="0.25">
      <c r="C884" s="1"/>
    </row>
    <row r="885" spans="3:3" x14ac:dyDescent="0.25">
      <c r="C885" s="1"/>
    </row>
    <row r="886" spans="3:3" x14ac:dyDescent="0.25">
      <c r="C886" s="1"/>
    </row>
    <row r="887" spans="3:3" x14ac:dyDescent="0.25">
      <c r="C887" s="1"/>
    </row>
    <row r="888" spans="3:3" x14ac:dyDescent="0.25">
      <c r="C888" s="1"/>
    </row>
    <row r="889" spans="3:3" x14ac:dyDescent="0.25">
      <c r="C889" s="1"/>
    </row>
    <row r="890" spans="3:3" x14ac:dyDescent="0.25">
      <c r="C890" s="1"/>
    </row>
    <row r="891" spans="3:3" x14ac:dyDescent="0.25">
      <c r="C891" s="1"/>
    </row>
    <row r="892" spans="3:3" x14ac:dyDescent="0.25">
      <c r="C892" s="1"/>
    </row>
    <row r="893" spans="3:3" x14ac:dyDescent="0.25">
      <c r="C893" s="1"/>
    </row>
    <row r="894" spans="3:3" x14ac:dyDescent="0.25">
      <c r="C894" s="1"/>
    </row>
    <row r="895" spans="3:3" x14ac:dyDescent="0.25">
      <c r="C895" s="1"/>
    </row>
    <row r="896" spans="3:3" x14ac:dyDescent="0.25">
      <c r="C896" s="1"/>
    </row>
    <row r="897" spans="3:3" x14ac:dyDescent="0.25">
      <c r="C897" s="1"/>
    </row>
    <row r="898" spans="3:3" x14ac:dyDescent="0.25">
      <c r="C898" s="1"/>
    </row>
    <row r="899" spans="3:3" x14ac:dyDescent="0.25">
      <c r="C899" s="1"/>
    </row>
    <row r="900" spans="3:3" x14ac:dyDescent="0.25">
      <c r="C900" s="1"/>
    </row>
    <row r="901" spans="3:3" x14ac:dyDescent="0.25">
      <c r="C901" s="1"/>
    </row>
    <row r="902" spans="3:3" x14ac:dyDescent="0.25">
      <c r="C902" s="1"/>
    </row>
    <row r="903" spans="3:3" x14ac:dyDescent="0.25">
      <c r="C903" s="1"/>
    </row>
    <row r="904" spans="3:3" x14ac:dyDescent="0.25">
      <c r="C904" s="1"/>
    </row>
    <row r="905" spans="3:3" x14ac:dyDescent="0.25">
      <c r="C905" s="1"/>
    </row>
    <row r="906" spans="3:3" x14ac:dyDescent="0.25">
      <c r="C906" s="1"/>
    </row>
    <row r="907" spans="3:3" x14ac:dyDescent="0.25">
      <c r="C907" s="1"/>
    </row>
    <row r="908" spans="3:3" x14ac:dyDescent="0.25">
      <c r="C908" s="1"/>
    </row>
    <row r="909" spans="3:3" x14ac:dyDescent="0.25">
      <c r="C909" s="1"/>
    </row>
    <row r="910" spans="3:3" x14ac:dyDescent="0.25">
      <c r="C910" s="1"/>
    </row>
    <row r="911" spans="3:3" x14ac:dyDescent="0.25">
      <c r="C911" s="1"/>
    </row>
    <row r="912" spans="3:3" x14ac:dyDescent="0.25">
      <c r="C912" s="1"/>
    </row>
    <row r="913" spans="3:3" x14ac:dyDescent="0.25">
      <c r="C913" s="1"/>
    </row>
    <row r="914" spans="3:3" x14ac:dyDescent="0.25">
      <c r="C914" s="1"/>
    </row>
    <row r="915" spans="3:3" x14ac:dyDescent="0.25">
      <c r="C915" s="1"/>
    </row>
    <row r="916" spans="3:3" x14ac:dyDescent="0.25">
      <c r="C916" s="1"/>
    </row>
    <row r="917" spans="3:3" x14ac:dyDescent="0.25">
      <c r="C917" s="1"/>
    </row>
    <row r="918" spans="3:3" x14ac:dyDescent="0.25">
      <c r="C918" s="1"/>
    </row>
    <row r="919" spans="3:3" x14ac:dyDescent="0.25">
      <c r="C919" s="1"/>
    </row>
    <row r="920" spans="3:3" x14ac:dyDescent="0.25">
      <c r="C920" s="1"/>
    </row>
    <row r="921" spans="3:3" x14ac:dyDescent="0.25">
      <c r="C921" s="1"/>
    </row>
    <row r="922" spans="3:3" x14ac:dyDescent="0.25">
      <c r="C922" s="1"/>
    </row>
    <row r="923" spans="3:3" x14ac:dyDescent="0.25">
      <c r="C923" s="1"/>
    </row>
    <row r="924" spans="3:3" x14ac:dyDescent="0.25">
      <c r="C924" s="1"/>
    </row>
    <row r="925" spans="3:3" x14ac:dyDescent="0.25">
      <c r="C925" s="1"/>
    </row>
    <row r="926" spans="3:3" x14ac:dyDescent="0.25">
      <c r="C926" s="1"/>
    </row>
    <row r="927" spans="3:3" x14ac:dyDescent="0.25">
      <c r="C927" s="1"/>
    </row>
    <row r="928" spans="3:3" x14ac:dyDescent="0.25">
      <c r="C928" s="1"/>
    </row>
    <row r="929" spans="3:3" x14ac:dyDescent="0.25">
      <c r="C929" s="1"/>
    </row>
    <row r="930" spans="3:3" x14ac:dyDescent="0.25">
      <c r="C930" s="1"/>
    </row>
    <row r="931" spans="3:3" x14ac:dyDescent="0.25">
      <c r="C931" s="1"/>
    </row>
    <row r="932" spans="3:3" x14ac:dyDescent="0.25">
      <c r="C932" s="1"/>
    </row>
    <row r="933" spans="3:3" x14ac:dyDescent="0.25">
      <c r="C933" s="1"/>
    </row>
    <row r="934" spans="3:3" x14ac:dyDescent="0.25">
      <c r="C934" s="1"/>
    </row>
    <row r="935" spans="3:3" x14ac:dyDescent="0.25">
      <c r="C935" s="1"/>
    </row>
    <row r="936" spans="3:3" x14ac:dyDescent="0.25">
      <c r="C936" s="1"/>
    </row>
    <row r="937" spans="3:3" x14ac:dyDescent="0.25">
      <c r="C937" s="1"/>
    </row>
    <row r="938" spans="3:3" x14ac:dyDescent="0.25">
      <c r="C938" s="1"/>
    </row>
    <row r="939" spans="3:3" x14ac:dyDescent="0.25">
      <c r="C939" s="1"/>
    </row>
    <row r="940" spans="3:3" x14ac:dyDescent="0.25">
      <c r="C940" s="1"/>
    </row>
    <row r="941" spans="3:3" x14ac:dyDescent="0.25">
      <c r="C941" s="1"/>
    </row>
    <row r="942" spans="3:3" x14ac:dyDescent="0.25">
      <c r="C942" s="1"/>
    </row>
    <row r="943" spans="3:3" x14ac:dyDescent="0.25">
      <c r="C943" s="1"/>
    </row>
    <row r="944" spans="3:3" x14ac:dyDescent="0.25">
      <c r="C944" s="1"/>
    </row>
    <row r="945" spans="3:3" x14ac:dyDescent="0.25">
      <c r="C945" s="1"/>
    </row>
    <row r="946" spans="3:3" x14ac:dyDescent="0.25">
      <c r="C946" s="1"/>
    </row>
    <row r="947" spans="3:3" x14ac:dyDescent="0.25">
      <c r="C947" s="1"/>
    </row>
    <row r="948" spans="3:3" x14ac:dyDescent="0.25">
      <c r="C948" s="1"/>
    </row>
    <row r="949" spans="3:3" x14ac:dyDescent="0.25">
      <c r="C949" s="1"/>
    </row>
    <row r="950" spans="3:3" x14ac:dyDescent="0.25">
      <c r="C950" s="1"/>
    </row>
    <row r="951" spans="3:3" x14ac:dyDescent="0.25">
      <c r="C951" s="1"/>
    </row>
    <row r="952" spans="3:3" x14ac:dyDescent="0.25">
      <c r="C952" s="1"/>
    </row>
    <row r="953" spans="3:3" x14ac:dyDescent="0.25">
      <c r="C953" s="1"/>
    </row>
    <row r="954" spans="3:3" x14ac:dyDescent="0.25">
      <c r="C954" s="1"/>
    </row>
    <row r="955" spans="3:3" x14ac:dyDescent="0.25">
      <c r="C955" s="1"/>
    </row>
    <row r="956" spans="3:3" x14ac:dyDescent="0.25">
      <c r="C956" s="1"/>
    </row>
    <row r="957" spans="3:3" x14ac:dyDescent="0.25">
      <c r="C957" s="1"/>
    </row>
    <row r="958" spans="3:3" x14ac:dyDescent="0.25">
      <c r="C958" s="1"/>
    </row>
    <row r="959" spans="3:3" x14ac:dyDescent="0.25">
      <c r="C959" s="1"/>
    </row>
    <row r="960" spans="3:3" x14ac:dyDescent="0.25">
      <c r="C960" s="1"/>
    </row>
    <row r="961" spans="3:3" x14ac:dyDescent="0.25">
      <c r="C961" s="1"/>
    </row>
    <row r="962" spans="3:3" x14ac:dyDescent="0.25">
      <c r="C962" s="1"/>
    </row>
    <row r="963" spans="3:3" x14ac:dyDescent="0.25">
      <c r="C963" s="1"/>
    </row>
    <row r="964" spans="3:3" x14ac:dyDescent="0.25">
      <c r="C964" s="1"/>
    </row>
    <row r="965" spans="3:3" x14ac:dyDescent="0.25">
      <c r="C965" s="1"/>
    </row>
    <row r="966" spans="3:3" x14ac:dyDescent="0.25">
      <c r="C966" s="1"/>
    </row>
    <row r="967" spans="3:3" x14ac:dyDescent="0.25">
      <c r="C967" s="1"/>
    </row>
    <row r="968" spans="3:3" x14ac:dyDescent="0.25">
      <c r="C968" s="1"/>
    </row>
    <row r="969" spans="3:3" x14ac:dyDescent="0.25">
      <c r="C969" s="1"/>
    </row>
    <row r="970" spans="3:3" x14ac:dyDescent="0.25">
      <c r="C970" s="1"/>
    </row>
    <row r="971" spans="3:3" x14ac:dyDescent="0.25">
      <c r="C971" s="1"/>
    </row>
    <row r="972" spans="3:3" x14ac:dyDescent="0.25">
      <c r="C972" s="1"/>
    </row>
    <row r="973" spans="3:3" x14ac:dyDescent="0.25">
      <c r="C973" s="1"/>
    </row>
    <row r="974" spans="3:3" x14ac:dyDescent="0.25">
      <c r="C974" s="1"/>
    </row>
    <row r="975" spans="3:3" x14ac:dyDescent="0.25">
      <c r="C975" s="1"/>
    </row>
    <row r="976" spans="3:3" x14ac:dyDescent="0.25">
      <c r="C976" s="1"/>
    </row>
    <row r="977" spans="3:3" x14ac:dyDescent="0.25">
      <c r="C977" s="1"/>
    </row>
    <row r="978" spans="3:3" x14ac:dyDescent="0.25">
      <c r="C978" s="1"/>
    </row>
    <row r="979" spans="3:3" x14ac:dyDescent="0.25">
      <c r="C979" s="1"/>
    </row>
    <row r="980" spans="3:3" x14ac:dyDescent="0.25">
      <c r="C980" s="1"/>
    </row>
    <row r="981" spans="3:3" x14ac:dyDescent="0.25">
      <c r="C981" s="1"/>
    </row>
    <row r="982" spans="3:3" x14ac:dyDescent="0.25">
      <c r="C982" s="1"/>
    </row>
    <row r="983" spans="3:3" x14ac:dyDescent="0.25">
      <c r="C983" s="1"/>
    </row>
    <row r="984" spans="3:3" x14ac:dyDescent="0.25">
      <c r="C984" s="1"/>
    </row>
    <row r="985" spans="3:3" x14ac:dyDescent="0.25">
      <c r="C985" s="1"/>
    </row>
    <row r="986" spans="3:3" x14ac:dyDescent="0.25">
      <c r="C986" s="1"/>
    </row>
    <row r="987" spans="3:3" x14ac:dyDescent="0.25">
      <c r="C987" s="1"/>
    </row>
    <row r="988" spans="3:3" x14ac:dyDescent="0.25">
      <c r="C988" s="1"/>
    </row>
    <row r="989" spans="3:3" x14ac:dyDescent="0.25">
      <c r="C989" s="1"/>
    </row>
    <row r="990" spans="3:3" x14ac:dyDescent="0.25">
      <c r="C990" s="1"/>
    </row>
    <row r="991" spans="3:3" x14ac:dyDescent="0.25">
      <c r="C991" s="1"/>
    </row>
    <row r="992" spans="3:3" x14ac:dyDescent="0.25">
      <c r="C992" s="1"/>
    </row>
    <row r="993" spans="3:3" x14ac:dyDescent="0.25">
      <c r="C993" s="1"/>
    </row>
    <row r="994" spans="3:3" x14ac:dyDescent="0.25">
      <c r="C994" s="1"/>
    </row>
    <row r="995" spans="3:3" x14ac:dyDescent="0.25">
      <c r="C995" s="1"/>
    </row>
    <row r="996" spans="3:3" x14ac:dyDescent="0.25">
      <c r="C996" s="1"/>
    </row>
    <row r="997" spans="3:3" x14ac:dyDescent="0.25">
      <c r="C997" s="1"/>
    </row>
    <row r="998" spans="3:3" x14ac:dyDescent="0.25">
      <c r="C998" s="1"/>
    </row>
    <row r="999" spans="3:3" x14ac:dyDescent="0.25">
      <c r="C999" s="1"/>
    </row>
    <row r="1000" spans="3:3" x14ac:dyDescent="0.25">
      <c r="C1000" s="1"/>
    </row>
    <row r="1001" spans="3:3" x14ac:dyDescent="0.25">
      <c r="C1001" s="1"/>
    </row>
    <row r="1002" spans="3:3" x14ac:dyDescent="0.25">
      <c r="C1002" s="1"/>
    </row>
    <row r="1003" spans="3:3" x14ac:dyDescent="0.25">
      <c r="C1003" s="1"/>
    </row>
    <row r="1004" spans="3:3" x14ac:dyDescent="0.25">
      <c r="C1004" s="1"/>
    </row>
    <row r="1005" spans="3:3" x14ac:dyDescent="0.25">
      <c r="C1005" s="1"/>
    </row>
    <row r="1006" spans="3:3" x14ac:dyDescent="0.25">
      <c r="C1006" s="1"/>
    </row>
    <row r="1007" spans="3:3" x14ac:dyDescent="0.25">
      <c r="C1007" s="1"/>
    </row>
    <row r="1008" spans="3:3" x14ac:dyDescent="0.25">
      <c r="C1008" s="1"/>
    </row>
    <row r="1009" spans="3:3" x14ac:dyDescent="0.25">
      <c r="C1009" s="1"/>
    </row>
    <row r="1010" spans="3:3" x14ac:dyDescent="0.25">
      <c r="C1010" s="1"/>
    </row>
    <row r="1011" spans="3:3" x14ac:dyDescent="0.25">
      <c r="C1011" s="1"/>
    </row>
    <row r="1012" spans="3:3" x14ac:dyDescent="0.25">
      <c r="C1012" s="1"/>
    </row>
    <row r="1013" spans="3:3" x14ac:dyDescent="0.25">
      <c r="C1013" s="1"/>
    </row>
    <row r="1014" spans="3:3" x14ac:dyDescent="0.25">
      <c r="C1014" s="1"/>
    </row>
    <row r="1015" spans="3:3" x14ac:dyDescent="0.25">
      <c r="C1015" s="1"/>
    </row>
    <row r="1016" spans="3:3" x14ac:dyDescent="0.25">
      <c r="C1016" s="1"/>
    </row>
    <row r="1017" spans="3:3" x14ac:dyDescent="0.25">
      <c r="C1017" s="1"/>
    </row>
    <row r="1018" spans="3:3" x14ac:dyDescent="0.25">
      <c r="C1018" s="1"/>
    </row>
    <row r="1019" spans="3:3" x14ac:dyDescent="0.25">
      <c r="C1019" s="1"/>
    </row>
    <row r="1020" spans="3:3" x14ac:dyDescent="0.25">
      <c r="C1020" s="1"/>
    </row>
    <row r="1021" spans="3:3" x14ac:dyDescent="0.25">
      <c r="C1021" s="1"/>
    </row>
    <row r="1022" spans="3:3" x14ac:dyDescent="0.25">
      <c r="C1022" s="1"/>
    </row>
    <row r="1023" spans="3:3" x14ac:dyDescent="0.25">
      <c r="C1023" s="1"/>
    </row>
    <row r="1024" spans="3:3" x14ac:dyDescent="0.25">
      <c r="C1024" s="1"/>
    </row>
    <row r="1025" spans="3:3" x14ac:dyDescent="0.25">
      <c r="C1025" s="1"/>
    </row>
    <row r="1026" spans="3:3" x14ac:dyDescent="0.25">
      <c r="C1026" s="1"/>
    </row>
    <row r="1027" spans="3:3" x14ac:dyDescent="0.25">
      <c r="C1027" s="1"/>
    </row>
    <row r="1028" spans="3:3" x14ac:dyDescent="0.25">
      <c r="C1028" s="1"/>
    </row>
    <row r="1029" spans="3:3" x14ac:dyDescent="0.25">
      <c r="C1029" s="1"/>
    </row>
    <row r="1030" spans="3:3" x14ac:dyDescent="0.25">
      <c r="C1030" s="1"/>
    </row>
    <row r="1031" spans="3:3" x14ac:dyDescent="0.25">
      <c r="C1031" s="1"/>
    </row>
    <row r="1032" spans="3:3" x14ac:dyDescent="0.25">
      <c r="C1032" s="1"/>
    </row>
    <row r="1033" spans="3:3" x14ac:dyDescent="0.25">
      <c r="C1033" s="1"/>
    </row>
    <row r="1034" spans="3:3" x14ac:dyDescent="0.25">
      <c r="C1034" s="1"/>
    </row>
    <row r="1035" spans="3:3" x14ac:dyDescent="0.25">
      <c r="C1035" s="1"/>
    </row>
    <row r="1036" spans="3:3" x14ac:dyDescent="0.25">
      <c r="C1036" s="1"/>
    </row>
    <row r="1037" spans="3:3" x14ac:dyDescent="0.25">
      <c r="C1037" s="1"/>
    </row>
    <row r="1038" spans="3:3" x14ac:dyDescent="0.25">
      <c r="C1038" s="1"/>
    </row>
    <row r="1039" spans="3:3" x14ac:dyDescent="0.25">
      <c r="C1039" s="1"/>
    </row>
    <row r="1040" spans="3:3" x14ac:dyDescent="0.25">
      <c r="C1040" s="1"/>
    </row>
    <row r="1041" spans="3:3" x14ac:dyDescent="0.25">
      <c r="C1041" s="1"/>
    </row>
    <row r="1042" spans="3:3" x14ac:dyDescent="0.25">
      <c r="C1042" s="1"/>
    </row>
    <row r="1043" spans="3:3" x14ac:dyDescent="0.25">
      <c r="C1043" s="1"/>
    </row>
    <row r="1044" spans="3:3" x14ac:dyDescent="0.25">
      <c r="C1044" s="1"/>
    </row>
    <row r="1045" spans="3:3" x14ac:dyDescent="0.25">
      <c r="C1045" s="1"/>
    </row>
    <row r="1046" spans="3:3" x14ac:dyDescent="0.25">
      <c r="C1046" s="1"/>
    </row>
    <row r="1047" spans="3:3" x14ac:dyDescent="0.25">
      <c r="C1047" s="1"/>
    </row>
    <row r="1048" spans="3:3" x14ac:dyDescent="0.25">
      <c r="C1048" s="1"/>
    </row>
    <row r="1049" spans="3:3" x14ac:dyDescent="0.25">
      <c r="C1049" s="1"/>
    </row>
    <row r="1050" spans="3:3" x14ac:dyDescent="0.25">
      <c r="C1050" s="1"/>
    </row>
    <row r="1051" spans="3:3" x14ac:dyDescent="0.25">
      <c r="C1051" s="1"/>
    </row>
    <row r="1052" spans="3:3" x14ac:dyDescent="0.25">
      <c r="C1052" s="1"/>
    </row>
    <row r="1053" spans="3:3" x14ac:dyDescent="0.25">
      <c r="C1053" s="1"/>
    </row>
    <row r="1054" spans="3:3" x14ac:dyDescent="0.25">
      <c r="C1054" s="1"/>
    </row>
    <row r="1055" spans="3:3" x14ac:dyDescent="0.25">
      <c r="C1055" s="1"/>
    </row>
    <row r="1056" spans="3:3" x14ac:dyDescent="0.25">
      <c r="C1056" s="1"/>
    </row>
    <row r="1057" spans="3:3" x14ac:dyDescent="0.25">
      <c r="C1057" s="1"/>
    </row>
    <row r="1058" spans="3:3" x14ac:dyDescent="0.25">
      <c r="C1058" s="1"/>
    </row>
    <row r="1059" spans="3:3" x14ac:dyDescent="0.25">
      <c r="C1059" s="1"/>
    </row>
    <row r="1060" spans="3:3" x14ac:dyDescent="0.25">
      <c r="C1060" s="1"/>
    </row>
    <row r="1061" spans="3:3" x14ac:dyDescent="0.25">
      <c r="C1061" s="1"/>
    </row>
    <row r="1062" spans="3:3" x14ac:dyDescent="0.25">
      <c r="C1062" s="1"/>
    </row>
    <row r="1063" spans="3:3" x14ac:dyDescent="0.25">
      <c r="C1063" s="1"/>
    </row>
    <row r="1064" spans="3:3" x14ac:dyDescent="0.25">
      <c r="C1064" s="1"/>
    </row>
    <row r="1065" spans="3:3" x14ac:dyDescent="0.25">
      <c r="C1065" s="1"/>
    </row>
    <row r="1066" spans="3:3" x14ac:dyDescent="0.25">
      <c r="C1066" s="1"/>
    </row>
    <row r="1067" spans="3:3" x14ac:dyDescent="0.25">
      <c r="C1067" s="1"/>
    </row>
    <row r="1068" spans="3:3" x14ac:dyDescent="0.25">
      <c r="C1068" s="1"/>
    </row>
    <row r="1069" spans="3:3" x14ac:dyDescent="0.25">
      <c r="C1069" s="1"/>
    </row>
    <row r="1070" spans="3:3" x14ac:dyDescent="0.25">
      <c r="C1070" s="1"/>
    </row>
    <row r="1071" spans="3:3" x14ac:dyDescent="0.25">
      <c r="C1071" s="1"/>
    </row>
    <row r="1072" spans="3:3" x14ac:dyDescent="0.25">
      <c r="C1072" s="1"/>
    </row>
    <row r="1073" spans="3:3" x14ac:dyDescent="0.25">
      <c r="C1073" s="1"/>
    </row>
    <row r="1074" spans="3:3" x14ac:dyDescent="0.25">
      <c r="C1074" s="1"/>
    </row>
    <row r="1075" spans="3:3" x14ac:dyDescent="0.25">
      <c r="C1075" s="1"/>
    </row>
    <row r="1076" spans="3:3" x14ac:dyDescent="0.25">
      <c r="C1076" s="1"/>
    </row>
    <row r="1077" spans="3:3" x14ac:dyDescent="0.25">
      <c r="C1077" s="1"/>
    </row>
    <row r="1078" spans="3:3" x14ac:dyDescent="0.25">
      <c r="C1078" s="1"/>
    </row>
    <row r="1079" spans="3:3" x14ac:dyDescent="0.25">
      <c r="C1079" s="1"/>
    </row>
    <row r="1080" spans="3:3" x14ac:dyDescent="0.25">
      <c r="C1080" s="1"/>
    </row>
    <row r="1081" spans="3:3" x14ac:dyDescent="0.25">
      <c r="C1081" s="1"/>
    </row>
    <row r="1082" spans="3:3" x14ac:dyDescent="0.25">
      <c r="C1082" s="1"/>
    </row>
    <row r="1083" spans="3:3" x14ac:dyDescent="0.25">
      <c r="C1083" s="1"/>
    </row>
    <row r="1084" spans="3:3" x14ac:dyDescent="0.25">
      <c r="C1084" s="1"/>
    </row>
    <row r="1085" spans="3:3" x14ac:dyDescent="0.25">
      <c r="C1085" s="1"/>
    </row>
    <row r="1086" spans="3:3" x14ac:dyDescent="0.25">
      <c r="C1086" s="1"/>
    </row>
    <row r="1087" spans="3:3" x14ac:dyDescent="0.25">
      <c r="C1087" s="1"/>
    </row>
    <row r="1088" spans="3:3" x14ac:dyDescent="0.25">
      <c r="C1088" s="1"/>
    </row>
    <row r="1089" spans="3:3" x14ac:dyDescent="0.25">
      <c r="C1089" s="1"/>
    </row>
    <row r="1090" spans="3:3" x14ac:dyDescent="0.25">
      <c r="C1090" s="1"/>
    </row>
    <row r="1091" spans="3:3" x14ac:dyDescent="0.25">
      <c r="C1091" s="1"/>
    </row>
    <row r="1092" spans="3:3" x14ac:dyDescent="0.25">
      <c r="C1092" s="1"/>
    </row>
    <row r="1093" spans="3:3" x14ac:dyDescent="0.25">
      <c r="C1093" s="1"/>
    </row>
    <row r="1094" spans="3:3" x14ac:dyDescent="0.25">
      <c r="C1094" s="1"/>
    </row>
    <row r="1095" spans="3:3" x14ac:dyDescent="0.25">
      <c r="C1095" s="1"/>
    </row>
    <row r="1096" spans="3:3" x14ac:dyDescent="0.25">
      <c r="C1096" s="1"/>
    </row>
    <row r="1097" spans="3:3" x14ac:dyDescent="0.25">
      <c r="C1097" s="1"/>
    </row>
    <row r="1098" spans="3:3" x14ac:dyDescent="0.25">
      <c r="C1098" s="1"/>
    </row>
    <row r="1099" spans="3:3" x14ac:dyDescent="0.25">
      <c r="C1099" s="1"/>
    </row>
    <row r="1100" spans="3:3" x14ac:dyDescent="0.25">
      <c r="C1100" s="1"/>
    </row>
    <row r="1101" spans="3:3" x14ac:dyDescent="0.25">
      <c r="C1101" s="1"/>
    </row>
    <row r="1102" spans="3:3" x14ac:dyDescent="0.25">
      <c r="C1102" s="1"/>
    </row>
    <row r="1103" spans="3:3" x14ac:dyDescent="0.25">
      <c r="C1103" s="1"/>
    </row>
    <row r="1104" spans="3:3" x14ac:dyDescent="0.25">
      <c r="C1104" s="1"/>
    </row>
    <row r="1105" spans="3:3" x14ac:dyDescent="0.25">
      <c r="C1105" s="1"/>
    </row>
    <row r="1106" spans="3:3" x14ac:dyDescent="0.25">
      <c r="C1106" s="1"/>
    </row>
    <row r="1107" spans="3:3" x14ac:dyDescent="0.25">
      <c r="C1107" s="1"/>
    </row>
    <row r="1108" spans="3:3" x14ac:dyDescent="0.25">
      <c r="C1108" s="1"/>
    </row>
    <row r="1109" spans="3:3" x14ac:dyDescent="0.25">
      <c r="C1109" s="1"/>
    </row>
    <row r="1110" spans="3:3" x14ac:dyDescent="0.25">
      <c r="C1110" s="1"/>
    </row>
    <row r="1111" spans="3:3" x14ac:dyDescent="0.25">
      <c r="C1111" s="1"/>
    </row>
    <row r="1112" spans="3:3" x14ac:dyDescent="0.25">
      <c r="C1112" s="1"/>
    </row>
    <row r="1113" spans="3:3" x14ac:dyDescent="0.25">
      <c r="C1113" s="1"/>
    </row>
    <row r="1114" spans="3:3" x14ac:dyDescent="0.25">
      <c r="C1114" s="1"/>
    </row>
    <row r="1115" spans="3:3" x14ac:dyDescent="0.25">
      <c r="C1115" s="1"/>
    </row>
    <row r="1116" spans="3:3" x14ac:dyDescent="0.25">
      <c r="C1116" s="1"/>
    </row>
    <row r="1117" spans="3:3" x14ac:dyDescent="0.25">
      <c r="C1117" s="1"/>
    </row>
    <row r="1118" spans="3:3" x14ac:dyDescent="0.25">
      <c r="C1118" s="1"/>
    </row>
    <row r="1119" spans="3:3" x14ac:dyDescent="0.25">
      <c r="C1119" s="1"/>
    </row>
    <row r="1120" spans="3:3" x14ac:dyDescent="0.25">
      <c r="C1120" s="1"/>
    </row>
    <row r="1121" spans="3:3" x14ac:dyDescent="0.25">
      <c r="C1121" s="1"/>
    </row>
    <row r="1122" spans="3:3" x14ac:dyDescent="0.25">
      <c r="C1122" s="1"/>
    </row>
    <row r="1123" spans="3:3" x14ac:dyDescent="0.25">
      <c r="C1123" s="1"/>
    </row>
    <row r="1124" spans="3:3" x14ac:dyDescent="0.25">
      <c r="C1124" s="1"/>
    </row>
    <row r="1125" spans="3:3" x14ac:dyDescent="0.25">
      <c r="C1125" s="1"/>
    </row>
    <row r="1126" spans="3:3" x14ac:dyDescent="0.25">
      <c r="C1126" s="1"/>
    </row>
    <row r="1127" spans="3:3" x14ac:dyDescent="0.25">
      <c r="C1127" s="1"/>
    </row>
    <row r="1128" spans="3:3" x14ac:dyDescent="0.25">
      <c r="C1128" s="1"/>
    </row>
    <row r="1129" spans="3:3" x14ac:dyDescent="0.25">
      <c r="C1129" s="1"/>
    </row>
    <row r="1130" spans="3:3" x14ac:dyDescent="0.25">
      <c r="C1130" s="1"/>
    </row>
    <row r="1131" spans="3:3" x14ac:dyDescent="0.25">
      <c r="C1131" s="1"/>
    </row>
    <row r="1132" spans="3:3" x14ac:dyDescent="0.25">
      <c r="C1132" s="1"/>
    </row>
    <row r="1133" spans="3:3" x14ac:dyDescent="0.25">
      <c r="C1133" s="1"/>
    </row>
    <row r="1134" spans="3:3" x14ac:dyDescent="0.25">
      <c r="C1134" s="1"/>
    </row>
    <row r="1135" spans="3:3" x14ac:dyDescent="0.25">
      <c r="C1135" s="1"/>
    </row>
    <row r="1136" spans="3:3" x14ac:dyDescent="0.25">
      <c r="C1136" s="1"/>
    </row>
    <row r="1137" spans="3:3" x14ac:dyDescent="0.25">
      <c r="C1137" s="1"/>
    </row>
    <row r="1138" spans="3:3" x14ac:dyDescent="0.25">
      <c r="C1138" s="1"/>
    </row>
    <row r="1139" spans="3:3" x14ac:dyDescent="0.25">
      <c r="C1139" s="1"/>
    </row>
    <row r="1140" spans="3:3" x14ac:dyDescent="0.25">
      <c r="C1140" s="1"/>
    </row>
    <row r="1141" spans="3:3" x14ac:dyDescent="0.25">
      <c r="C1141" s="1"/>
    </row>
    <row r="1142" spans="3:3" x14ac:dyDescent="0.25">
      <c r="C1142" s="1"/>
    </row>
    <row r="1143" spans="3:3" x14ac:dyDescent="0.25">
      <c r="C1143" s="1"/>
    </row>
    <row r="1144" spans="3:3" x14ac:dyDescent="0.25">
      <c r="C1144" s="1"/>
    </row>
    <row r="1145" spans="3:3" x14ac:dyDescent="0.25">
      <c r="C1145" s="1"/>
    </row>
    <row r="1146" spans="3:3" x14ac:dyDescent="0.25">
      <c r="C1146" s="1"/>
    </row>
    <row r="1147" spans="3:3" x14ac:dyDescent="0.25">
      <c r="C1147" s="1"/>
    </row>
    <row r="1148" spans="3:3" x14ac:dyDescent="0.25">
      <c r="C1148" s="1"/>
    </row>
    <row r="1149" spans="3:3" x14ac:dyDescent="0.25">
      <c r="C1149" s="1"/>
    </row>
    <row r="1150" spans="3:3" x14ac:dyDescent="0.25">
      <c r="C1150" s="1"/>
    </row>
    <row r="1151" spans="3:3" x14ac:dyDescent="0.25">
      <c r="C1151" s="1"/>
    </row>
    <row r="1152" spans="3:3" x14ac:dyDescent="0.25">
      <c r="C1152" s="1"/>
    </row>
    <row r="1153" spans="3:3" x14ac:dyDescent="0.25">
      <c r="C1153" s="1"/>
    </row>
    <row r="1154" spans="3:3" x14ac:dyDescent="0.25">
      <c r="C1154" s="1"/>
    </row>
    <row r="1155" spans="3:3" x14ac:dyDescent="0.25">
      <c r="C1155" s="1"/>
    </row>
    <row r="1156" spans="3:3" x14ac:dyDescent="0.25">
      <c r="C1156" s="1"/>
    </row>
    <row r="1157" spans="3:3" x14ac:dyDescent="0.25">
      <c r="C1157" s="1"/>
    </row>
    <row r="1158" spans="3:3" x14ac:dyDescent="0.25">
      <c r="C1158" s="1"/>
    </row>
    <row r="1159" spans="3:3" x14ac:dyDescent="0.25">
      <c r="C1159" s="1"/>
    </row>
    <row r="1160" spans="3:3" x14ac:dyDescent="0.25">
      <c r="C1160" s="1"/>
    </row>
    <row r="1161" spans="3:3" x14ac:dyDescent="0.25">
      <c r="C1161" s="1"/>
    </row>
    <row r="1162" spans="3:3" x14ac:dyDescent="0.25">
      <c r="C1162" s="1"/>
    </row>
    <row r="1163" spans="3:3" x14ac:dyDescent="0.25">
      <c r="C1163" s="1"/>
    </row>
    <row r="1164" spans="3:3" x14ac:dyDescent="0.25">
      <c r="C1164" s="1"/>
    </row>
    <row r="1165" spans="3:3" x14ac:dyDescent="0.25">
      <c r="C1165" s="1"/>
    </row>
    <row r="1166" spans="3:3" x14ac:dyDescent="0.25">
      <c r="C1166" s="1"/>
    </row>
    <row r="1167" spans="3:3" x14ac:dyDescent="0.25">
      <c r="C1167" s="1"/>
    </row>
    <row r="1168" spans="3:3" x14ac:dyDescent="0.25">
      <c r="C1168" s="1"/>
    </row>
    <row r="1169" spans="3:3" x14ac:dyDescent="0.25">
      <c r="C1169" s="1"/>
    </row>
    <row r="1170" spans="3:3" x14ac:dyDescent="0.25">
      <c r="C1170" s="1"/>
    </row>
    <row r="1171" spans="3:3" x14ac:dyDescent="0.25">
      <c r="C1171" s="1"/>
    </row>
    <row r="1172" spans="3:3" x14ac:dyDescent="0.25">
      <c r="C1172" s="1"/>
    </row>
    <row r="1173" spans="3:3" x14ac:dyDescent="0.25">
      <c r="C1173" s="1"/>
    </row>
    <row r="1174" spans="3:3" x14ac:dyDescent="0.25">
      <c r="C1174" s="1"/>
    </row>
    <row r="1175" spans="3:3" x14ac:dyDescent="0.25">
      <c r="C1175" s="1"/>
    </row>
    <row r="1176" spans="3:3" x14ac:dyDescent="0.25">
      <c r="C1176" s="1"/>
    </row>
    <row r="1177" spans="3:3" x14ac:dyDescent="0.25">
      <c r="C1177" s="1"/>
    </row>
    <row r="1178" spans="3:3" x14ac:dyDescent="0.25">
      <c r="C1178" s="1"/>
    </row>
    <row r="1179" spans="3:3" x14ac:dyDescent="0.25">
      <c r="C1179" s="1"/>
    </row>
    <row r="1180" spans="3:3" x14ac:dyDescent="0.25">
      <c r="C1180" s="1"/>
    </row>
    <row r="1181" spans="3:3" x14ac:dyDescent="0.25">
      <c r="C1181" s="1"/>
    </row>
    <row r="1182" spans="3:3" x14ac:dyDescent="0.25">
      <c r="C1182" s="1"/>
    </row>
    <row r="1183" spans="3:3" x14ac:dyDescent="0.25">
      <c r="C1183" s="1"/>
    </row>
    <row r="1184" spans="3:3" x14ac:dyDescent="0.25">
      <c r="C1184" s="1"/>
    </row>
    <row r="1185" spans="3:3" x14ac:dyDescent="0.25">
      <c r="C1185" s="1"/>
    </row>
    <row r="1186" spans="3:3" x14ac:dyDescent="0.25">
      <c r="C1186" s="1"/>
    </row>
    <row r="1187" spans="3:3" x14ac:dyDescent="0.25">
      <c r="C1187" s="1"/>
    </row>
    <row r="1188" spans="3:3" x14ac:dyDescent="0.25">
      <c r="C1188" s="1"/>
    </row>
    <row r="1189" spans="3:3" x14ac:dyDescent="0.25">
      <c r="C1189" s="1"/>
    </row>
    <row r="1190" spans="3:3" x14ac:dyDescent="0.25">
      <c r="C1190" s="1"/>
    </row>
    <row r="1191" spans="3:3" x14ac:dyDescent="0.25">
      <c r="C1191" s="1"/>
    </row>
    <row r="1192" spans="3:3" x14ac:dyDescent="0.25">
      <c r="C1192" s="1"/>
    </row>
    <row r="1193" spans="3:3" x14ac:dyDescent="0.25">
      <c r="C1193" s="1"/>
    </row>
    <row r="1194" spans="3:3" x14ac:dyDescent="0.25">
      <c r="C1194" s="1"/>
    </row>
    <row r="1195" spans="3:3" x14ac:dyDescent="0.25">
      <c r="C1195" s="1"/>
    </row>
    <row r="1196" spans="3:3" x14ac:dyDescent="0.25">
      <c r="C1196" s="1"/>
    </row>
    <row r="1197" spans="3:3" x14ac:dyDescent="0.25">
      <c r="C1197" s="1"/>
    </row>
    <row r="1198" spans="3:3" x14ac:dyDescent="0.25">
      <c r="C1198" s="1"/>
    </row>
    <row r="1199" spans="3:3" x14ac:dyDescent="0.25">
      <c r="C1199" s="1"/>
    </row>
    <row r="1200" spans="3:3" x14ac:dyDescent="0.25">
      <c r="C1200" s="1"/>
    </row>
    <row r="1201" spans="3:3" x14ac:dyDescent="0.25">
      <c r="C1201" s="1"/>
    </row>
    <row r="1202" spans="3:3" x14ac:dyDescent="0.25">
      <c r="C1202" s="1"/>
    </row>
    <row r="1203" spans="3:3" x14ac:dyDescent="0.25">
      <c r="C1203" s="1"/>
    </row>
    <row r="1204" spans="3:3" x14ac:dyDescent="0.25">
      <c r="C1204" s="1"/>
    </row>
    <row r="1205" spans="3:3" x14ac:dyDescent="0.25">
      <c r="C1205" s="1"/>
    </row>
    <row r="1206" spans="3:3" x14ac:dyDescent="0.25">
      <c r="C1206" s="1"/>
    </row>
    <row r="1207" spans="3:3" x14ac:dyDescent="0.25">
      <c r="C1207" s="1"/>
    </row>
    <row r="1208" spans="3:3" x14ac:dyDescent="0.25">
      <c r="C1208" s="1"/>
    </row>
    <row r="1209" spans="3:3" x14ac:dyDescent="0.25">
      <c r="C1209" s="1"/>
    </row>
    <row r="1210" spans="3:3" x14ac:dyDescent="0.25">
      <c r="C1210" s="1"/>
    </row>
    <row r="1211" spans="3:3" x14ac:dyDescent="0.25">
      <c r="C1211" s="1"/>
    </row>
    <row r="1212" spans="3:3" x14ac:dyDescent="0.25">
      <c r="C1212" s="1"/>
    </row>
    <row r="1213" spans="3:3" x14ac:dyDescent="0.25">
      <c r="C1213" s="1"/>
    </row>
    <row r="1214" spans="3:3" x14ac:dyDescent="0.25">
      <c r="C1214" s="1"/>
    </row>
    <row r="1215" spans="3:3" x14ac:dyDescent="0.25">
      <c r="C1215" s="1"/>
    </row>
    <row r="1216" spans="3:3" x14ac:dyDescent="0.25">
      <c r="C1216" s="1"/>
    </row>
    <row r="1217" spans="3:3" x14ac:dyDescent="0.25">
      <c r="C1217" s="1"/>
    </row>
    <row r="1218" spans="3:3" x14ac:dyDescent="0.25">
      <c r="C1218" s="1"/>
    </row>
    <row r="1219" spans="3:3" x14ac:dyDescent="0.25">
      <c r="C1219" s="1"/>
    </row>
    <row r="1220" spans="3:3" x14ac:dyDescent="0.25">
      <c r="C1220" s="1"/>
    </row>
    <row r="1221" spans="3:3" x14ac:dyDescent="0.25">
      <c r="C1221" s="1"/>
    </row>
    <row r="1222" spans="3:3" x14ac:dyDescent="0.25">
      <c r="C1222" s="1"/>
    </row>
    <row r="1223" spans="3:3" x14ac:dyDescent="0.25">
      <c r="C1223" s="1"/>
    </row>
    <row r="1224" spans="3:3" x14ac:dyDescent="0.25">
      <c r="C1224" s="1"/>
    </row>
    <row r="1225" spans="3:3" x14ac:dyDescent="0.25">
      <c r="C1225" s="1"/>
    </row>
    <row r="1226" spans="3:3" x14ac:dyDescent="0.25">
      <c r="C1226" s="1"/>
    </row>
    <row r="1227" spans="3:3" x14ac:dyDescent="0.25">
      <c r="C1227" s="1"/>
    </row>
    <row r="1228" spans="3:3" x14ac:dyDescent="0.25">
      <c r="C1228" s="1"/>
    </row>
    <row r="1229" spans="3:3" x14ac:dyDescent="0.25">
      <c r="C1229" s="1"/>
    </row>
    <row r="1230" spans="3:3" x14ac:dyDescent="0.25">
      <c r="C1230" s="1"/>
    </row>
    <row r="1231" spans="3:3" x14ac:dyDescent="0.25">
      <c r="C1231" s="1"/>
    </row>
    <row r="1232" spans="3:3" x14ac:dyDescent="0.25">
      <c r="C1232" s="1"/>
    </row>
    <row r="1233" spans="3:3" x14ac:dyDescent="0.25">
      <c r="C1233" s="1"/>
    </row>
    <row r="1234" spans="3:3" x14ac:dyDescent="0.25">
      <c r="C1234" s="1"/>
    </row>
    <row r="1235" spans="3:3" x14ac:dyDescent="0.25">
      <c r="C1235" s="1"/>
    </row>
    <row r="1236" spans="3:3" x14ac:dyDescent="0.25">
      <c r="C1236" s="1"/>
    </row>
    <row r="1237" spans="3:3" x14ac:dyDescent="0.25">
      <c r="C1237" s="1"/>
    </row>
    <row r="1238" spans="3:3" x14ac:dyDescent="0.25">
      <c r="C1238" s="1"/>
    </row>
    <row r="1239" spans="3:3" x14ac:dyDescent="0.25">
      <c r="C1239" s="1"/>
    </row>
    <row r="1240" spans="3:3" x14ac:dyDescent="0.25">
      <c r="C1240" s="1"/>
    </row>
    <row r="1241" spans="3:3" x14ac:dyDescent="0.25">
      <c r="C1241" s="1"/>
    </row>
    <row r="1242" spans="3:3" x14ac:dyDescent="0.25">
      <c r="C1242" s="1"/>
    </row>
    <row r="1243" spans="3:3" x14ac:dyDescent="0.25">
      <c r="C1243" s="1"/>
    </row>
    <row r="1244" spans="3:3" x14ac:dyDescent="0.25">
      <c r="C1244" s="1"/>
    </row>
    <row r="1245" spans="3:3" x14ac:dyDescent="0.25">
      <c r="C1245" s="1"/>
    </row>
    <row r="1246" spans="3:3" x14ac:dyDescent="0.25">
      <c r="C1246" s="1"/>
    </row>
    <row r="1247" spans="3:3" x14ac:dyDescent="0.25">
      <c r="C1247" s="1"/>
    </row>
    <row r="1248" spans="3:3" x14ac:dyDescent="0.25">
      <c r="C1248" s="1"/>
    </row>
    <row r="1249" spans="3:3" x14ac:dyDescent="0.25">
      <c r="C1249" s="1"/>
    </row>
    <row r="1250" spans="3:3" x14ac:dyDescent="0.25">
      <c r="C1250" s="1"/>
    </row>
    <row r="1251" spans="3:3" x14ac:dyDescent="0.25">
      <c r="C1251" s="1"/>
    </row>
    <row r="1252" spans="3:3" x14ac:dyDescent="0.25">
      <c r="C1252" s="1"/>
    </row>
    <row r="1253" spans="3:3" x14ac:dyDescent="0.25">
      <c r="C1253" s="1"/>
    </row>
    <row r="1254" spans="3:3" x14ac:dyDescent="0.25">
      <c r="C1254" s="1"/>
    </row>
    <row r="1255" spans="3:3" x14ac:dyDescent="0.25">
      <c r="C1255" s="1"/>
    </row>
    <row r="1256" spans="3:3" x14ac:dyDescent="0.25">
      <c r="C1256" s="1"/>
    </row>
    <row r="1257" spans="3:3" x14ac:dyDescent="0.25">
      <c r="C1257" s="1"/>
    </row>
    <row r="1258" spans="3:3" x14ac:dyDescent="0.25">
      <c r="C1258" s="1"/>
    </row>
    <row r="1259" spans="3:3" x14ac:dyDescent="0.25">
      <c r="C1259" s="1"/>
    </row>
    <row r="1260" spans="3:3" x14ac:dyDescent="0.25">
      <c r="C1260" s="1"/>
    </row>
    <row r="1261" spans="3:3" x14ac:dyDescent="0.25">
      <c r="C1261" s="1"/>
    </row>
    <row r="1262" spans="3:3" x14ac:dyDescent="0.25">
      <c r="C1262" s="1"/>
    </row>
    <row r="1263" spans="3:3" x14ac:dyDescent="0.25">
      <c r="C1263" s="1"/>
    </row>
    <row r="1264" spans="3:3" x14ac:dyDescent="0.25">
      <c r="C1264" s="1"/>
    </row>
    <row r="1265" spans="3:3" x14ac:dyDescent="0.25">
      <c r="C1265" s="1"/>
    </row>
    <row r="1266" spans="3:3" x14ac:dyDescent="0.25">
      <c r="C1266" s="1"/>
    </row>
    <row r="1267" spans="3:3" x14ac:dyDescent="0.25">
      <c r="C1267" s="1"/>
    </row>
    <row r="1268" spans="3:3" x14ac:dyDescent="0.25">
      <c r="C1268" s="1"/>
    </row>
    <row r="1269" spans="3:3" x14ac:dyDescent="0.25">
      <c r="C1269" s="1"/>
    </row>
    <row r="1270" spans="3:3" x14ac:dyDescent="0.25">
      <c r="C1270" s="1"/>
    </row>
    <row r="1271" spans="3:3" x14ac:dyDescent="0.25">
      <c r="C1271" s="1"/>
    </row>
    <row r="1272" spans="3:3" x14ac:dyDescent="0.25">
      <c r="C1272" s="1"/>
    </row>
    <row r="1273" spans="3:3" x14ac:dyDescent="0.25">
      <c r="C1273" s="1"/>
    </row>
    <row r="1274" spans="3:3" x14ac:dyDescent="0.25">
      <c r="C1274" s="1"/>
    </row>
    <row r="1275" spans="3:3" x14ac:dyDescent="0.25">
      <c r="C1275" s="1"/>
    </row>
    <row r="1276" spans="3:3" x14ac:dyDescent="0.25">
      <c r="C1276" s="1"/>
    </row>
    <row r="1277" spans="3:3" x14ac:dyDescent="0.25">
      <c r="C1277" s="1"/>
    </row>
    <row r="1278" spans="3:3" x14ac:dyDescent="0.25">
      <c r="C1278" s="1"/>
    </row>
    <row r="1279" spans="3:3" x14ac:dyDescent="0.25">
      <c r="C1279" s="1"/>
    </row>
    <row r="1280" spans="3:3" x14ac:dyDescent="0.25">
      <c r="C1280" s="1"/>
    </row>
    <row r="1281" spans="3:3" x14ac:dyDescent="0.25">
      <c r="C1281" s="1"/>
    </row>
    <row r="1282" spans="3:3" x14ac:dyDescent="0.25">
      <c r="C1282" s="1"/>
    </row>
    <row r="1283" spans="3:3" x14ac:dyDescent="0.25">
      <c r="C1283" s="1"/>
    </row>
    <row r="1284" spans="3:3" x14ac:dyDescent="0.25">
      <c r="C1284" s="1"/>
    </row>
    <row r="1285" spans="3:3" x14ac:dyDescent="0.25">
      <c r="C1285" s="1"/>
    </row>
    <row r="1286" spans="3:3" x14ac:dyDescent="0.25">
      <c r="C1286" s="1"/>
    </row>
    <row r="1287" spans="3:3" x14ac:dyDescent="0.25">
      <c r="C1287" s="1"/>
    </row>
    <row r="1288" spans="3:3" x14ac:dyDescent="0.25">
      <c r="C1288" s="1"/>
    </row>
    <row r="1289" spans="3:3" x14ac:dyDescent="0.25">
      <c r="C1289" s="1"/>
    </row>
    <row r="1290" spans="3:3" x14ac:dyDescent="0.25">
      <c r="C1290" s="1"/>
    </row>
    <row r="1291" spans="3:3" x14ac:dyDescent="0.25">
      <c r="C1291" s="1"/>
    </row>
    <row r="1292" spans="3:3" x14ac:dyDescent="0.25">
      <c r="C1292" s="1"/>
    </row>
    <row r="1293" spans="3:3" x14ac:dyDescent="0.25">
      <c r="C1293" s="1"/>
    </row>
    <row r="1294" spans="3:3" x14ac:dyDescent="0.25">
      <c r="C1294" s="1"/>
    </row>
    <row r="1295" spans="3:3" x14ac:dyDescent="0.25">
      <c r="C1295" s="1"/>
    </row>
    <row r="1296" spans="3:3" x14ac:dyDescent="0.25">
      <c r="C1296" s="1"/>
    </row>
    <row r="1297" spans="3:3" x14ac:dyDescent="0.25">
      <c r="C1297" s="1"/>
    </row>
    <row r="1298" spans="3:3" x14ac:dyDescent="0.25">
      <c r="C1298" s="1"/>
    </row>
    <row r="1299" spans="3:3" x14ac:dyDescent="0.25">
      <c r="C1299" s="1"/>
    </row>
    <row r="1300" spans="3:3" x14ac:dyDescent="0.25">
      <c r="C1300" s="1"/>
    </row>
    <row r="1301" spans="3:3" x14ac:dyDescent="0.25">
      <c r="C1301" s="1"/>
    </row>
    <row r="1302" spans="3:3" x14ac:dyDescent="0.25">
      <c r="C1302" s="1"/>
    </row>
    <row r="1303" spans="3:3" x14ac:dyDescent="0.25">
      <c r="C1303" s="1"/>
    </row>
    <row r="1304" spans="3:3" x14ac:dyDescent="0.25">
      <c r="C1304" s="1"/>
    </row>
    <row r="1305" spans="3:3" x14ac:dyDescent="0.25">
      <c r="C1305" s="1"/>
    </row>
    <row r="1306" spans="3:3" x14ac:dyDescent="0.25">
      <c r="C1306" s="1"/>
    </row>
    <row r="1307" spans="3:3" x14ac:dyDescent="0.25">
      <c r="C1307" s="1"/>
    </row>
    <row r="1308" spans="3:3" x14ac:dyDescent="0.25">
      <c r="C1308" s="1"/>
    </row>
    <row r="1309" spans="3:3" x14ac:dyDescent="0.25">
      <c r="C1309" s="1"/>
    </row>
    <row r="1310" spans="3:3" x14ac:dyDescent="0.25">
      <c r="C1310" s="1"/>
    </row>
    <row r="1311" spans="3:3" x14ac:dyDescent="0.25">
      <c r="C1311" s="1"/>
    </row>
    <row r="1312" spans="3:3" x14ac:dyDescent="0.25">
      <c r="C1312" s="1"/>
    </row>
    <row r="1313" spans="3:3" x14ac:dyDescent="0.25">
      <c r="C1313" s="1"/>
    </row>
    <row r="1314" spans="3:3" x14ac:dyDescent="0.25">
      <c r="C1314" s="1"/>
    </row>
    <row r="1315" spans="3:3" x14ac:dyDescent="0.25">
      <c r="C1315" s="1"/>
    </row>
    <row r="1316" spans="3:3" x14ac:dyDescent="0.25">
      <c r="C1316" s="1"/>
    </row>
    <row r="1317" spans="3:3" x14ac:dyDescent="0.25">
      <c r="C1317" s="1"/>
    </row>
    <row r="1318" spans="3:3" x14ac:dyDescent="0.25">
      <c r="C1318" s="1"/>
    </row>
    <row r="1319" spans="3:3" x14ac:dyDescent="0.25">
      <c r="C1319" s="1"/>
    </row>
    <row r="1320" spans="3:3" x14ac:dyDescent="0.25">
      <c r="C1320" s="1"/>
    </row>
    <row r="1321" spans="3:3" x14ac:dyDescent="0.25">
      <c r="C1321" s="1"/>
    </row>
    <row r="1322" spans="3:3" x14ac:dyDescent="0.25">
      <c r="C1322" s="1"/>
    </row>
    <row r="1323" spans="3:3" x14ac:dyDescent="0.25">
      <c r="C1323" s="1"/>
    </row>
    <row r="1324" spans="3:3" x14ac:dyDescent="0.25">
      <c r="C1324" s="1"/>
    </row>
    <row r="1325" spans="3:3" x14ac:dyDescent="0.25">
      <c r="C1325" s="1"/>
    </row>
    <row r="1326" spans="3:3" x14ac:dyDescent="0.25">
      <c r="C1326" s="1"/>
    </row>
    <row r="1327" spans="3:3" x14ac:dyDescent="0.25">
      <c r="C1327" s="1"/>
    </row>
    <row r="1328" spans="3:3" x14ac:dyDescent="0.25">
      <c r="C1328" s="1"/>
    </row>
    <row r="1329" spans="3:3" x14ac:dyDescent="0.25">
      <c r="C1329" s="1"/>
    </row>
    <row r="1330" spans="3:3" x14ac:dyDescent="0.25">
      <c r="C1330" s="1"/>
    </row>
    <row r="1331" spans="3:3" x14ac:dyDescent="0.25">
      <c r="C1331" s="1"/>
    </row>
    <row r="1332" spans="3:3" x14ac:dyDescent="0.25">
      <c r="C1332" s="1"/>
    </row>
    <row r="1333" spans="3:3" x14ac:dyDescent="0.25">
      <c r="C1333" s="1"/>
    </row>
    <row r="1334" spans="3:3" x14ac:dyDescent="0.25">
      <c r="C1334" s="1"/>
    </row>
    <row r="1335" spans="3:3" x14ac:dyDescent="0.25">
      <c r="C1335" s="1"/>
    </row>
    <row r="1336" spans="3:3" x14ac:dyDescent="0.25">
      <c r="C1336" s="1"/>
    </row>
    <row r="1337" spans="3:3" x14ac:dyDescent="0.25">
      <c r="C1337" s="1"/>
    </row>
    <row r="1338" spans="3:3" x14ac:dyDescent="0.25">
      <c r="C1338" s="1"/>
    </row>
    <row r="1339" spans="3:3" x14ac:dyDescent="0.25">
      <c r="C1339" s="1"/>
    </row>
    <row r="1340" spans="3:3" x14ac:dyDescent="0.25">
      <c r="C1340" s="1"/>
    </row>
    <row r="1341" spans="3:3" x14ac:dyDescent="0.25">
      <c r="C1341" s="1"/>
    </row>
    <row r="1342" spans="3:3" x14ac:dyDescent="0.25">
      <c r="C1342" s="1"/>
    </row>
    <row r="1343" spans="3:3" x14ac:dyDescent="0.25">
      <c r="C1343" s="1"/>
    </row>
    <row r="1344" spans="3:3" x14ac:dyDescent="0.25">
      <c r="C1344" s="1"/>
    </row>
    <row r="1345" spans="3:3" x14ac:dyDescent="0.25">
      <c r="C1345" s="1"/>
    </row>
    <row r="1346" spans="3:3" x14ac:dyDescent="0.25">
      <c r="C1346" s="1"/>
    </row>
    <row r="1347" spans="3:3" x14ac:dyDescent="0.25">
      <c r="C1347" s="1"/>
    </row>
    <row r="1348" spans="3:3" x14ac:dyDescent="0.25">
      <c r="C1348" s="1"/>
    </row>
    <row r="1349" spans="3:3" x14ac:dyDescent="0.25">
      <c r="C1349" s="1"/>
    </row>
    <row r="1350" spans="3:3" x14ac:dyDescent="0.25">
      <c r="C1350" s="1"/>
    </row>
    <row r="1351" spans="3:3" x14ac:dyDescent="0.25">
      <c r="C1351" s="1"/>
    </row>
    <row r="1352" spans="3:3" x14ac:dyDescent="0.25">
      <c r="C1352" s="1"/>
    </row>
    <row r="1353" spans="3:3" x14ac:dyDescent="0.25">
      <c r="C1353" s="1"/>
    </row>
    <row r="1354" spans="3:3" x14ac:dyDescent="0.25">
      <c r="C1354" s="1"/>
    </row>
    <row r="1355" spans="3:3" x14ac:dyDescent="0.25">
      <c r="C1355" s="1"/>
    </row>
    <row r="1356" spans="3:3" x14ac:dyDescent="0.25">
      <c r="C1356" s="1"/>
    </row>
    <row r="1357" spans="3:3" x14ac:dyDescent="0.25">
      <c r="C1357" s="1"/>
    </row>
    <row r="1358" spans="3:3" x14ac:dyDescent="0.25">
      <c r="C1358" s="1"/>
    </row>
    <row r="1359" spans="3:3" x14ac:dyDescent="0.25">
      <c r="C1359" s="1"/>
    </row>
    <row r="1360" spans="3:3" x14ac:dyDescent="0.25">
      <c r="C1360" s="1"/>
    </row>
    <row r="1361" spans="3:3" x14ac:dyDescent="0.25">
      <c r="C1361" s="1"/>
    </row>
    <row r="1362" spans="3:3" x14ac:dyDescent="0.25">
      <c r="C1362" s="1"/>
    </row>
    <row r="1363" spans="3:3" x14ac:dyDescent="0.25">
      <c r="C1363" s="1"/>
    </row>
    <row r="1364" spans="3:3" x14ac:dyDescent="0.25">
      <c r="C1364" s="1"/>
    </row>
    <row r="1365" spans="3:3" x14ac:dyDescent="0.25">
      <c r="C1365" s="1"/>
    </row>
    <row r="1366" spans="3:3" x14ac:dyDescent="0.25">
      <c r="C1366" s="1"/>
    </row>
    <row r="1367" spans="3:3" x14ac:dyDescent="0.25">
      <c r="C1367" s="1"/>
    </row>
    <row r="1368" spans="3:3" x14ac:dyDescent="0.25">
      <c r="C1368" s="1"/>
    </row>
    <row r="1369" spans="3:3" x14ac:dyDescent="0.25">
      <c r="C1369" s="1"/>
    </row>
    <row r="1370" spans="3:3" x14ac:dyDescent="0.25">
      <c r="C1370" s="1"/>
    </row>
    <row r="1371" spans="3:3" x14ac:dyDescent="0.25">
      <c r="C1371" s="1"/>
    </row>
    <row r="1372" spans="3:3" x14ac:dyDescent="0.25">
      <c r="C1372" s="1"/>
    </row>
    <row r="1373" spans="3:3" x14ac:dyDescent="0.25">
      <c r="C1373" s="1"/>
    </row>
    <row r="1374" spans="3:3" x14ac:dyDescent="0.25">
      <c r="C1374" s="1"/>
    </row>
    <row r="1375" spans="3:3" x14ac:dyDescent="0.25">
      <c r="C1375" s="1"/>
    </row>
    <row r="1376" spans="3:3" x14ac:dyDescent="0.25">
      <c r="C1376" s="1"/>
    </row>
    <row r="1377" spans="3:3" x14ac:dyDescent="0.25">
      <c r="C1377" s="1"/>
    </row>
    <row r="1378" spans="3:3" x14ac:dyDescent="0.25">
      <c r="C1378" s="1"/>
    </row>
    <row r="1379" spans="3:3" x14ac:dyDescent="0.25">
      <c r="C1379" s="1"/>
    </row>
    <row r="1380" spans="3:3" x14ac:dyDescent="0.25">
      <c r="C1380" s="1"/>
    </row>
    <row r="1381" spans="3:3" x14ac:dyDescent="0.25">
      <c r="C1381" s="1"/>
    </row>
    <row r="1382" spans="3:3" x14ac:dyDescent="0.25">
      <c r="C1382" s="1"/>
    </row>
    <row r="1383" spans="3:3" x14ac:dyDescent="0.25">
      <c r="C1383" s="1"/>
    </row>
    <row r="1384" spans="3:3" x14ac:dyDescent="0.25">
      <c r="C1384" s="1"/>
    </row>
    <row r="1385" spans="3:3" x14ac:dyDescent="0.25">
      <c r="C1385" s="1"/>
    </row>
    <row r="1386" spans="3:3" x14ac:dyDescent="0.25">
      <c r="C1386" s="1"/>
    </row>
    <row r="1387" spans="3:3" x14ac:dyDescent="0.25">
      <c r="C1387" s="1"/>
    </row>
    <row r="1388" spans="3:3" x14ac:dyDescent="0.25">
      <c r="C1388" s="1"/>
    </row>
    <row r="1389" spans="3:3" x14ac:dyDescent="0.25">
      <c r="C1389" s="1"/>
    </row>
    <row r="1390" spans="3:3" x14ac:dyDescent="0.25">
      <c r="C1390" s="1"/>
    </row>
    <row r="1391" spans="3:3" x14ac:dyDescent="0.25">
      <c r="C1391" s="1"/>
    </row>
    <row r="1392" spans="3:3" x14ac:dyDescent="0.25">
      <c r="C1392" s="1"/>
    </row>
    <row r="1393" spans="3:3" x14ac:dyDescent="0.25">
      <c r="C1393" s="1"/>
    </row>
    <row r="1394" spans="3:3" x14ac:dyDescent="0.25">
      <c r="C1394" s="1"/>
    </row>
    <row r="1395" spans="3:3" x14ac:dyDescent="0.25">
      <c r="C1395" s="1"/>
    </row>
    <row r="1396" spans="3:3" x14ac:dyDescent="0.25">
      <c r="C1396" s="1"/>
    </row>
    <row r="1397" spans="3:3" x14ac:dyDescent="0.25">
      <c r="C1397" s="1"/>
    </row>
  </sheetData>
  <autoFilter ref="A1:H1397" xr:uid="{CECBDB07-2161-4E7B-B3E4-7A0DD72C51E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BFD7DDE2EAE49AAC78A68AB7AA4C6" ma:contentTypeVersion="18" ma:contentTypeDescription="Create a new document." ma:contentTypeScope="" ma:versionID="f204cc806845aa2af1fdfa580804559a">
  <xsd:schema xmlns:xsd="http://www.w3.org/2001/XMLSchema" xmlns:xs="http://www.w3.org/2001/XMLSchema" xmlns:p="http://schemas.microsoft.com/office/2006/metadata/properties" xmlns:ns2="37a4200c-0ed5-4d27-bdfb-343e8c4f4810" xmlns:ns3="de5281ab-0e43-4ae6-a18f-9b82c26df0e2" targetNamespace="http://schemas.microsoft.com/office/2006/metadata/properties" ma:root="true" ma:fieldsID="613ec300197912e5dd627532e1197081" ns2:_="" ns3:_="">
    <xsd:import namespace="37a4200c-0ed5-4d27-bdfb-343e8c4f4810"/>
    <xsd:import namespace="de5281ab-0e43-4ae6-a18f-9b82c26df0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a4200c-0ed5-4d27-bdfb-343e8c4f48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7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LengthInSeconds" ma:index="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281ab-0e43-4ae6-a18f-9b82c26df0e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FB2B691-513D-454D-938C-6B24A059C0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DDEDE81-C427-4E9A-A61D-4A1C1EDD2E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a4200c-0ed5-4d27-bdfb-343e8c4f4810"/>
    <ds:schemaRef ds:uri="de5281ab-0e43-4ae6-a18f-9b82c26df0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7C32835-78EB-4332-AF13-8F2DF8E1FF6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14</vt:i4>
      </vt:variant>
    </vt:vector>
  </HeadingPairs>
  <TitlesOfParts>
    <vt:vector size="17" baseType="lpstr">
      <vt:lpstr>Midweek Assessments-LatestPrice</vt:lpstr>
      <vt:lpstr>Midweek Assessments-SpecifyDate</vt:lpstr>
      <vt:lpstr>Midweek Assessments-SpecificDat</vt:lpstr>
      <vt:lpstr>'Midweek Assessments-SpecificDat'!_SPECIFIEDvarMonth</vt:lpstr>
      <vt:lpstr>'Midweek Assessments-SpecifyDate'!_SPECIFIEDvarMonth</vt:lpstr>
      <vt:lpstr>'Midweek Assessments-SpecificDat'!_SPECIFIEDvarPrvMidWkLbr</vt:lpstr>
      <vt:lpstr>'Midweek Assessments-SpecifyDate'!_SPECIFIEDvarPrvMidWkLbr</vt:lpstr>
      <vt:lpstr>'Midweek Assessments-SpecificDat'!_SPECIFIEDvarPrvMidWkPnl</vt:lpstr>
      <vt:lpstr>'Midweek Assessments-SpecifyDate'!_SPECIFIEDvarPrvMidWkPnl</vt:lpstr>
      <vt:lpstr>'Midweek Assessments-SpecificDat'!_SPECIFIEDvarPrvWkLbr</vt:lpstr>
      <vt:lpstr>'Midweek Assessments-SpecifyDate'!_SPECIFIEDvarPrvWkLbr</vt:lpstr>
      <vt:lpstr>'Midweek Assessments-SpecificDat'!_SPECIFIEDvarPrvWkPnl</vt:lpstr>
      <vt:lpstr>'Midweek Assessments-SpecifyDate'!_SPECIFIEDvarPrvWkPnl</vt:lpstr>
      <vt:lpstr>'Midweek Assessments-SpecificDat'!_SPECIFIEDvarPubDate</vt:lpstr>
      <vt:lpstr>'Midweek Assessments-SpecifyDate'!_SPECIFIEDvarPubDate</vt:lpstr>
      <vt:lpstr>'Midweek Assessments-SpecificDat'!_SPECIFIEDvarYear</vt:lpstr>
      <vt:lpstr>'Midweek Assessments-SpecifyDate'!_SPECIFIEDvarYear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Chew, Charmaine (UK)</dc:creator>
  <cp:keywords/>
  <dc:description/>
  <cp:lastModifiedBy>Fitzgerald, Amber (UK)</cp:lastModifiedBy>
  <cp:revision/>
  <dcterms:created xsi:type="dcterms:W3CDTF">2023-11-26T04:21:45Z</dcterms:created>
  <dcterms:modified xsi:type="dcterms:W3CDTF">2025-07-15T12:31:24Z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0x0101002E7BFD7DDE2EAE49AAC78A68AB7AA4C6</vt:lpwstr>
  </property>
</Properties>
</file>